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0500" yWindow="65386" windowWidth="9810" windowHeight="7770" activeTab="11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t" sheetId="9" r:id="rId9"/>
    <sheet name="oct" sheetId="10" r:id="rId10"/>
    <sheet name="nov" sheetId="11" r:id="rId11"/>
    <sheet name="dic" sheetId="12" r:id="rId12"/>
    <sheet name="Hoja1" sheetId="13" r:id="rId13"/>
  </sheets>
  <definedNames/>
  <calcPr fullCalcOnLoad="1"/>
</workbook>
</file>

<file path=xl/comments10.xml><?xml version="1.0" encoding="utf-8"?>
<comments xmlns="http://schemas.openxmlformats.org/spreadsheetml/2006/main">
  <authors>
    <author>wvasquezt</author>
  </authors>
  <commentList>
    <comment ref="H9" authorId="0">
      <text>
        <r>
          <rPr>
            <b/>
            <sz val="8"/>
            <rFont val="Tahoma"/>
            <family val="2"/>
          </rPr>
          <t>wvasquezt:</t>
        </r>
        <r>
          <rPr>
            <sz val="8"/>
            <rFont val="Tahoma"/>
            <family val="2"/>
          </rPr>
          <t xml:space="preserve">
debe cuadrar a meta,  zorro,  etc. Igual las demas columnas </t>
        </r>
      </text>
    </comment>
  </commentList>
</comments>
</file>

<file path=xl/comments11.xml><?xml version="1.0" encoding="utf-8"?>
<comments xmlns="http://schemas.openxmlformats.org/spreadsheetml/2006/main">
  <authors>
    <author>wvasquezt</author>
  </authors>
  <commentList>
    <comment ref="H9" authorId="0">
      <text>
        <r>
          <rPr>
            <b/>
            <sz val="8"/>
            <rFont val="Tahoma"/>
            <family val="2"/>
          </rPr>
          <t>wvasquezt:</t>
        </r>
        <r>
          <rPr>
            <sz val="8"/>
            <rFont val="Tahoma"/>
            <family val="2"/>
          </rPr>
          <t xml:space="preserve">
debe cuadrar a meta,  zorro,  etc. Igual las demas columnas </t>
        </r>
      </text>
    </comment>
  </commentList>
</comments>
</file>

<file path=xl/comments12.xml><?xml version="1.0" encoding="utf-8"?>
<comments xmlns="http://schemas.openxmlformats.org/spreadsheetml/2006/main">
  <authors>
    <author>wvasquezt</author>
  </authors>
  <commentList>
    <comment ref="H9" authorId="0">
      <text>
        <r>
          <rPr>
            <b/>
            <sz val="8"/>
            <rFont val="Tahoma"/>
            <family val="2"/>
          </rPr>
          <t>wvasquezt:</t>
        </r>
        <r>
          <rPr>
            <sz val="8"/>
            <rFont val="Tahoma"/>
            <family val="2"/>
          </rPr>
          <t xml:space="preserve">
debe cuadrar a meta,  zorro,  etc. Igual las demas columnas </t>
        </r>
      </text>
    </comment>
  </commentList>
</comments>
</file>

<file path=xl/sharedStrings.xml><?xml version="1.0" encoding="utf-8"?>
<sst xmlns="http://schemas.openxmlformats.org/spreadsheetml/2006/main" count="2721" uniqueCount="186">
  <si>
    <t>MINISTERIO DE SALUD</t>
  </si>
  <si>
    <t>CATEGORIA Y NIVEL</t>
  </si>
  <si>
    <t>RECURSOS ORDINARIOS</t>
  </si>
  <si>
    <t>RECURSOS DIRECTAMENTE RECAUDADOS</t>
  </si>
  <si>
    <t>EJECUCION   MENSUAL</t>
  </si>
  <si>
    <t>G.G.G. 2</t>
  </si>
  <si>
    <t xml:space="preserve">PEA                                          </t>
  </si>
  <si>
    <t>REMUNERACION NOMBRADO                        (1)</t>
  </si>
  <si>
    <t>PEA</t>
  </si>
  <si>
    <t>REMUNERACION CONTRATADO                        (2)</t>
  </si>
  <si>
    <t>PEA PUP</t>
  </si>
  <si>
    <t>TOTAL   PUP            (1) +(2)</t>
  </si>
  <si>
    <t>GUARDIA HOSPITALARIA                        (3)</t>
  </si>
  <si>
    <t>CAFAE                     (4)</t>
  </si>
  <si>
    <r>
      <t xml:space="preserve">INCENTIVO LABORAL OCASIONA CAFAE </t>
    </r>
    <r>
      <rPr>
        <b/>
        <sz val="8"/>
        <color indexed="8"/>
        <rFont val="Arial"/>
        <family val="2"/>
      </rPr>
      <t xml:space="preserve">      (5)</t>
    </r>
  </si>
  <si>
    <t>AETA                 (6)</t>
  </si>
  <si>
    <r>
      <t>INCENTIVO LABORAL OCASIONA  AETA</t>
    </r>
    <r>
      <rPr>
        <b/>
        <sz val="8"/>
        <color indexed="8"/>
        <rFont val="Arial"/>
        <family val="2"/>
      </rPr>
      <t xml:space="preserve">      (7)</t>
    </r>
  </si>
  <si>
    <t>TOTAL  GENERAL</t>
  </si>
  <si>
    <t xml:space="preserve">CAFAE   (1)                  </t>
  </si>
  <si>
    <t xml:space="preserve">AETA  (3)               </t>
  </si>
  <si>
    <t xml:space="preserve">TOTAL MENSUAL  (1 AL 4) </t>
  </si>
  <si>
    <t>PENSION                       (1)</t>
  </si>
  <si>
    <t>CAFAE</t>
  </si>
  <si>
    <t>AETA</t>
  </si>
  <si>
    <t>OCASIONAL (2)</t>
  </si>
  <si>
    <t>OCASIONAL (4)</t>
  </si>
  <si>
    <t>01,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</si>
  <si>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</si>
  <si>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</si>
  <si>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</si>
  <si>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</si>
  <si>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</si>
  <si>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</si>
  <si>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</si>
  <si>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</si>
  <si>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</si>
  <si>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</si>
  <si>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>PROFESIONALES</t>
  </si>
  <si>
    <t xml:space="preserve">   PROFESIONALES  ADMINISTRATIVOS</t>
  </si>
  <si>
    <t xml:space="preserve"> SPA</t>
  </si>
  <si>
    <t>PROFESIONAL SPA</t>
  </si>
  <si>
    <t>SPB</t>
  </si>
  <si>
    <t>PROFESIONAL SPB</t>
  </si>
  <si>
    <t xml:space="preserve"> 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</si>
  <si>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</si>
  <si>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</si>
  <si>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</si>
  <si>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</si>
  <si>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</si>
  <si>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</si>
  <si>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</si>
  <si>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</si>
  <si>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TECNICOS 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</si>
  <si>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</si>
  <si>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</si>
  <si>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</si>
  <si>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</si>
  <si>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</si>
  <si>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</si>
  <si>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>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</si>
  <si>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</si>
  <si>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</si>
  <si>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</si>
  <si>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</si>
  <si>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</si>
  <si>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</si>
  <si>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AUXILIARES  ADMINISTRATIVOS</t>
  </si>
  <si>
    <t xml:space="preserve"> SAA</t>
  </si>
  <si>
    <t>AUXILIAR SAA</t>
  </si>
  <si>
    <t xml:space="preserve"> SAB.</t>
  </si>
  <si>
    <t>AUXILIAR SAB.</t>
  </si>
  <si>
    <t xml:space="preserve"> SAC</t>
  </si>
  <si>
    <t>AUXILIAR SAC</t>
  </si>
  <si>
    <t xml:space="preserve"> SAD</t>
  </si>
  <si>
    <t>AUXILIAR SAD</t>
  </si>
  <si>
    <t>SAE</t>
  </si>
  <si>
    <t>AUXILIAR SAE</t>
  </si>
  <si>
    <t xml:space="preserve">     ESCALAFONADOS ADM.</t>
  </si>
  <si>
    <t>SUB -TOTAL ADM (01)</t>
  </si>
  <si>
    <t>PROFESIONALES DE LA  SALUD</t>
  </si>
  <si>
    <t xml:space="preserve">   PERSONAL  CON LABORES ASISTENCIALES</t>
  </si>
  <si>
    <t>PERSONAL CON LABOR ASISTENCIAL</t>
  </si>
  <si>
    <t>MEDICOS</t>
  </si>
  <si>
    <t>N-5</t>
  </si>
  <si>
    <t>N-4</t>
  </si>
  <si>
    <t xml:space="preserve"> SPB</t>
  </si>
  <si>
    <t>N-3</t>
  </si>
  <si>
    <t>N-2</t>
  </si>
  <si>
    <t>N-1</t>
  </si>
  <si>
    <t>ENFERMERAS</t>
  </si>
  <si>
    <t>OBSTETRICES</t>
  </si>
  <si>
    <t>V</t>
  </si>
  <si>
    <t>IV</t>
  </si>
  <si>
    <t xml:space="preserve">   AUXILIAR  </t>
  </si>
  <si>
    <t>III</t>
  </si>
  <si>
    <t>II</t>
  </si>
  <si>
    <t>I</t>
  </si>
  <si>
    <t>CIRUJANO DENTISTA</t>
  </si>
  <si>
    <t xml:space="preserve"> SAE</t>
  </si>
  <si>
    <t xml:space="preserve">     ESCALAFONADOS</t>
  </si>
  <si>
    <t>TECNOLOGOS  MEDICOS</t>
  </si>
  <si>
    <t>VIII</t>
  </si>
  <si>
    <t>VII</t>
  </si>
  <si>
    <t>VI</t>
  </si>
  <si>
    <t>PSICOLOGOS</t>
  </si>
  <si>
    <t>OTROS  PROF. DE LA SALUD( NIVELES PUP 28,37,46,55)</t>
  </si>
  <si>
    <t>SUB   TOTAL ASISTENCIAL    (2)</t>
  </si>
  <si>
    <t>SUB TOTAL  PUP NORMAL (1+2)</t>
  </si>
  <si>
    <t>NO RENOVABLES</t>
  </si>
  <si>
    <t>5.2.11.18</t>
  </si>
  <si>
    <t>5.2.11.70</t>
  </si>
  <si>
    <t>5.2.11.71</t>
  </si>
  <si>
    <t>MUNICIPALIDAD DE LIMA</t>
  </si>
  <si>
    <t>TOTAL GENERAL</t>
  </si>
  <si>
    <t>CUOTA PATRONAL</t>
  </si>
  <si>
    <t xml:space="preserve">MEDICO RESIDENTE       </t>
  </si>
  <si>
    <t xml:space="preserve">DESTACADOS    </t>
  </si>
  <si>
    <t>SERUMISTAS</t>
  </si>
  <si>
    <t xml:space="preserve">5,1,11,18.  </t>
  </si>
  <si>
    <t xml:space="preserve">5,1,11,70.  </t>
  </si>
  <si>
    <t xml:space="preserve">SUB  TOTAL(3)      </t>
  </si>
  <si>
    <t xml:space="preserve">TOTAL GENERAL    </t>
  </si>
  <si>
    <t>DECLARACION JURADA SUSTENTO DEL COSTO DE  EJECUCION DE GASTO DEL MES DE ENERO 20008</t>
  </si>
  <si>
    <t>SECTOR : 11 - SALUD</t>
  </si>
  <si>
    <t>PLIEGO  : 11 - MINISTERIO DE SALUD</t>
  </si>
  <si>
    <t>NEMONICO SIAF:   0148</t>
  </si>
  <si>
    <t>UND. EJEC.  :      032  HOSPITAL VICTOR LARCO HERRERA</t>
  </si>
  <si>
    <t xml:space="preserve">5,1,11,78.  </t>
  </si>
  <si>
    <t>DECLARACION JURADA SUSTENTO DEL COSTO DE  EJECUCION DE GASTO DEL MES DE FEBRERO 2008</t>
  </si>
  <si>
    <t>NEMONICO SIAF:  0148</t>
  </si>
  <si>
    <t>UND. EJEC.  :   032  -  HOSPITAL "VICTOR LARCO HERRERA"</t>
  </si>
  <si>
    <r>
      <t xml:space="preserve">INCENTIVO LABORAL OCASIONAL CAFAE
</t>
    </r>
    <r>
      <rPr>
        <b/>
        <sz val="8"/>
        <color indexed="8"/>
        <rFont val="Arial"/>
        <family val="2"/>
      </rPr>
      <t>(5)</t>
    </r>
  </si>
  <si>
    <r>
      <t xml:space="preserve">INCENTIVO LABORAL OCASIONAL  AETA
</t>
    </r>
    <r>
      <rPr>
        <b/>
        <sz val="8"/>
        <color indexed="8"/>
        <rFont val="Arial"/>
        <family val="2"/>
      </rPr>
      <t>(7)</t>
    </r>
  </si>
  <si>
    <t xml:space="preserve">CAFAE
(1)                  </t>
  </si>
  <si>
    <t>CAFAE
OCASIONAL
(3)</t>
  </si>
  <si>
    <t>AETA
OCASIONAL
(4)</t>
  </si>
  <si>
    <t xml:space="preserve">TOTAL
MENSUAL
(1 AL 4) </t>
  </si>
  <si>
    <t xml:space="preserve">   PROF. ADMINISTRATIVOS</t>
  </si>
  <si>
    <t xml:space="preserve">   TEC. ADMINISTRATIVOS</t>
  </si>
  <si>
    <t xml:space="preserve">   AUX. ADMINISTRATIVOS</t>
  </si>
  <si>
    <t>DECLARACION JURADA SUSTENTO DEL COSTO DE  EJECUCION DE GASTO DEL MES DE MARZO 2008</t>
  </si>
  <si>
    <t xml:space="preserve"> </t>
  </si>
  <si>
    <t>ANEXO  B</t>
  </si>
  <si>
    <t>DECLARACION JURADA SUSTENTO DEL COSTO DE  EJECUCION DE GASTO DEL MES DE ABRIL - 2008</t>
  </si>
  <si>
    <t>UNIDAD EJECUTORA  :   032 - HOSPITAL "VICTOR LARCO HERRERA"</t>
  </si>
  <si>
    <t>CATEGORIA
 Y
NIVEL</t>
  </si>
  <si>
    <t>EJECUCION   ANUAL</t>
  </si>
  <si>
    <t>REMUNERACION
NOMBRADO
(1)</t>
  </si>
  <si>
    <t>REMUNERACION
CONTRATADO
(2)</t>
  </si>
  <si>
    <r>
      <t xml:space="preserve">INCENTIVO
LABORAL
OCASIONAL
CAFAE
</t>
    </r>
    <r>
      <rPr>
        <b/>
        <sz val="8"/>
        <color indexed="8"/>
        <rFont val="Arial"/>
        <family val="2"/>
      </rPr>
      <t>(5)</t>
    </r>
  </si>
  <si>
    <r>
      <t xml:space="preserve">INCENTIVO
LABORAL
OCASIONAL
AETA
</t>
    </r>
    <r>
      <rPr>
        <b/>
        <sz val="8"/>
        <color indexed="8"/>
        <rFont val="Arial"/>
        <family val="2"/>
      </rPr>
      <t>(7)</t>
    </r>
  </si>
  <si>
    <t>TOTAL
GENERAL</t>
  </si>
  <si>
    <t xml:space="preserve">CAFAE
 (1)                  </t>
  </si>
  <si>
    <t>CAFAE
OCASIONAL
(2)</t>
  </si>
  <si>
    <t xml:space="preserve">AETA
(3)               </t>
  </si>
  <si>
    <t>AETA
OCASIONAL
(2)</t>
  </si>
  <si>
    <t>09</t>
  </si>
  <si>
    <t>SUB-TOTAL ADM. (01)</t>
  </si>
  <si>
    <t>ESCALAFONADOS</t>
  </si>
  <si>
    <t>5.2.11.13</t>
  </si>
  <si>
    <t>SERUMS</t>
  </si>
  <si>
    <t>5.1.11.13</t>
  </si>
  <si>
    <t xml:space="preserve">5,1,11,71.  </t>
  </si>
  <si>
    <t>DECLARACION JURADA SUSTENTO DEL COSTO DE  EJECUCION DE GASTO DEL MES DE MAYO - 2008</t>
  </si>
  <si>
    <t>OTROS  PROF. DE LA SALUD
(NIVELES PUP 28,37,46,55)</t>
  </si>
  <si>
    <t>DECLARACION JURADA SUSTENTO DEL COSTO DE  EJECUCION DE GASTO DEL MES DE JUNIO - 2008</t>
  </si>
  <si>
    <t>UND. EJEC.  :   032 - HSOPITAL "VICTOR LARCO HERRERA"</t>
  </si>
  <si>
    <t>INCENTIVO LABORAL OCASIONAL CAFAE
(5)</t>
  </si>
  <si>
    <t>INCENTIVO LABORAL OCASIONAL  AETA
(7)</t>
  </si>
  <si>
    <t>CAFAE OCASIONAL (2)</t>
  </si>
  <si>
    <t>AETA OCASIONAL (2)</t>
  </si>
  <si>
    <t>SUB TOTAL ASISTENCIAL (2)</t>
  </si>
  <si>
    <t>SUB TOTAL PUP NORMAL (1+2)</t>
  </si>
  <si>
    <t>DECLARACION JURADA SUSTENTO DEL COSTO DE  EJECUCION DE GASTO DEL MES DE JULIO - 2008</t>
  </si>
  <si>
    <t>AETA    
(6)</t>
  </si>
  <si>
    <t>DECLARACION JURADA SUSTENTO DEL COSTO DE  EJECUCION DE GASTO DEL MES DE AGOSTO - 2008</t>
  </si>
  <si>
    <t>5.1.11.71</t>
  </si>
  <si>
    <t>5.1.11.78</t>
  </si>
  <si>
    <t>DECLARACION JURADA SUSTENTO DEL COSTO DE  EJECUCION DE GASTO DEL MES DE SETIEMBRE - 2008</t>
  </si>
  <si>
    <t>AETA OCASIONAL
(2)</t>
  </si>
  <si>
    <t xml:space="preserve">TOTAL MENSUAL
(1 AL 4) </t>
  </si>
  <si>
    <t>DECLARACION JURADA SUSTENTO DEL COSTO DE  EJECUCION DE GASTO DEL MES DE OCTUBRE - 2008</t>
  </si>
  <si>
    <t>DECLARACION JURADA SUSTENTO DEL COSTO DE  EJECUCION DE GASTO DEL MES DE NOVIEMBRE - 2008</t>
  </si>
  <si>
    <t>5.2.11.71/13/40</t>
  </si>
  <si>
    <t>5.1.11.13/   5.1.11.71</t>
  </si>
  <si>
    <t>DECLARACION JURADA SUSTENTO DEL COSTO DE  EJECUCION DE GASTO DEL MES DE DICIEMBRE - 2008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</si>
</sst>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mmmm\,\ yyyy"/>
    <numFmt numFmtId="165" formatCode="0#"/>
    <numFmt numFmtId="166" formatCode="_ * #,##0_ ;_ * \-#,##0_ ;_ * &quot;-&quot;??_ ;_ @_ "/>
    <numFmt numFmtId="167" formatCode="_-* #,##0.00\ _€_-;\-* #,##0.00\ _€_-;_-* &quot;-&quot;??\ _€_-;_-@_-"/>
    <numFmt numFmtId="168" formatCode="#,##0.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6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61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b/>
      <sz val="11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14"/>
      <name val="Verdana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9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sz val="12"/>
      <name val="Verdana"/>
      <family val="2"/>
    </font>
    <font>
      <b/>
      <sz val="11"/>
      <color indexed="8"/>
      <name val="Verdana"/>
      <family val="2"/>
    </font>
    <font>
      <sz val="12"/>
      <color indexed="10"/>
      <name val="Verdana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Verdana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2" fillId="29" borderId="1" applyNumberFormat="0" applyAlignment="0" applyProtection="0"/>
    <xf numFmtId="0" fontId="7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5" fillId="21" borderId="5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71" fillId="0" borderId="8" applyNumberFormat="0" applyFill="0" applyAlignment="0" applyProtection="0"/>
    <xf numFmtId="0" fontId="81" fillId="0" borderId="9" applyNumberFormat="0" applyFill="0" applyAlignment="0" applyProtection="0"/>
  </cellStyleXfs>
  <cellXfs count="130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164" fontId="7" fillId="33" borderId="0" xfId="0" applyNumberFormat="1" applyFont="1" applyFill="1" applyBorder="1" applyAlignment="1">
      <alignment horizontal="center" vertical="center" wrapText="1"/>
    </xf>
    <xf numFmtId="164" fontId="7" fillId="34" borderId="14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164" fontId="7" fillId="34" borderId="15" xfId="0" applyNumberFormat="1" applyFont="1" applyFill="1" applyBorder="1" applyAlignment="1">
      <alignment horizontal="center" vertical="center" wrapText="1"/>
    </xf>
    <xf numFmtId="164" fontId="7" fillId="34" borderId="16" xfId="0" applyNumberFormat="1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Continuous" vertical="center"/>
    </xf>
    <xf numFmtId="0" fontId="8" fillId="35" borderId="18" xfId="0" applyFont="1" applyFill="1" applyBorder="1" applyAlignment="1">
      <alignment horizontal="centerContinuous" vertical="center" wrapText="1"/>
    </xf>
    <xf numFmtId="164" fontId="7" fillId="35" borderId="19" xfId="0" applyNumberFormat="1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vertical="center" wrapText="1"/>
    </xf>
    <xf numFmtId="3" fontId="4" fillId="0" borderId="21" xfId="48" applyNumberFormat="1" applyFont="1" applyFill="1" applyBorder="1" applyAlignment="1">
      <alignment vertical="center"/>
    </xf>
    <xf numFmtId="4" fontId="4" fillId="0" borderId="22" xfId="48" applyNumberFormat="1" applyFont="1" applyFill="1" applyBorder="1" applyAlignment="1">
      <alignment vertical="center"/>
    </xf>
    <xf numFmtId="3" fontId="4" fillId="0" borderId="22" xfId="48" applyNumberFormat="1" applyFont="1" applyFill="1" applyBorder="1" applyAlignment="1">
      <alignment vertical="center"/>
    </xf>
    <xf numFmtId="4" fontId="4" fillId="33" borderId="0" xfId="48" applyNumberFormat="1" applyFont="1" applyFill="1" applyBorder="1" applyAlignment="1">
      <alignment vertical="center"/>
    </xf>
    <xf numFmtId="4" fontId="4" fillId="0" borderId="21" xfId="48" applyNumberFormat="1" applyFont="1" applyFill="1" applyBorder="1" applyAlignment="1">
      <alignment vertical="center"/>
    </xf>
    <xf numFmtId="4" fontId="4" fillId="0" borderId="22" xfId="48" applyNumberFormat="1" applyFont="1" applyFill="1" applyBorder="1" applyAlignment="1">
      <alignment horizontal="right" vertical="center"/>
    </xf>
    <xf numFmtId="4" fontId="4" fillId="0" borderId="23" xfId="48" applyNumberFormat="1" applyFont="1" applyFill="1" applyBorder="1" applyAlignment="1">
      <alignment vertical="center"/>
    </xf>
    <xf numFmtId="0" fontId="13" fillId="0" borderId="24" xfId="0" applyFont="1" applyFill="1" applyBorder="1" applyAlignment="1">
      <alignment horizontal="center" vertical="center" wrapText="1"/>
    </xf>
    <xf numFmtId="4" fontId="4" fillId="0" borderId="25" xfId="48" applyNumberFormat="1" applyFont="1" applyFill="1" applyBorder="1" applyAlignment="1">
      <alignment vertical="center"/>
    </xf>
    <xf numFmtId="4" fontId="4" fillId="33" borderId="25" xfId="48" applyNumberFormat="1" applyFont="1" applyFill="1" applyBorder="1" applyAlignment="1">
      <alignment vertical="center"/>
    </xf>
    <xf numFmtId="4" fontId="4" fillId="33" borderId="26" xfId="48" applyNumberFormat="1" applyFont="1" applyFill="1" applyBorder="1" applyAlignment="1">
      <alignment vertical="center"/>
    </xf>
    <xf numFmtId="3" fontId="5" fillId="0" borderId="27" xfId="48" applyNumberFormat="1" applyFont="1" applyFill="1" applyBorder="1" applyAlignment="1">
      <alignment vertical="center"/>
    </xf>
    <xf numFmtId="4" fontId="5" fillId="36" borderId="25" xfId="48" applyNumberFormat="1" applyFont="1" applyFill="1" applyBorder="1" applyAlignment="1">
      <alignment vertical="center"/>
    </xf>
    <xf numFmtId="4" fontId="5" fillId="0" borderId="27" xfId="48" applyNumberFormat="1" applyFont="1" applyFill="1" applyBorder="1" applyAlignment="1">
      <alignment vertical="center"/>
    </xf>
    <xf numFmtId="3" fontId="5" fillId="36" borderId="25" xfId="48" applyNumberFormat="1" applyFont="1" applyFill="1" applyBorder="1" applyAlignment="1">
      <alignment vertical="center"/>
    </xf>
    <xf numFmtId="4" fontId="5" fillId="0" borderId="28" xfId="48" applyNumberFormat="1" applyFont="1" applyFill="1" applyBorder="1" applyAlignment="1">
      <alignment vertical="center"/>
    </xf>
    <xf numFmtId="4" fontId="5" fillId="0" borderId="29" xfId="48" applyNumberFormat="1" applyFont="1" applyFill="1" applyBorder="1" applyAlignment="1">
      <alignment vertical="center"/>
    </xf>
    <xf numFmtId="4" fontId="5" fillId="35" borderId="30" xfId="48" applyNumberFormat="1" applyFont="1" applyFill="1" applyBorder="1" applyAlignment="1">
      <alignment vertical="center"/>
    </xf>
    <xf numFmtId="3" fontId="4" fillId="0" borderId="26" xfId="48" applyNumberFormat="1" applyFont="1" applyFill="1" applyBorder="1" applyAlignment="1">
      <alignment horizontal="center" vertical="center"/>
    </xf>
    <xf numFmtId="4" fontId="4" fillId="0" borderId="31" xfId="48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4" fontId="5" fillId="0" borderId="33" xfId="48" applyNumberFormat="1" applyFont="1" applyFill="1" applyBorder="1" applyAlignment="1">
      <alignment vertical="center"/>
    </xf>
    <xf numFmtId="3" fontId="5" fillId="0" borderId="34" xfId="48" applyNumberFormat="1" applyFont="1" applyFill="1" applyBorder="1" applyAlignment="1">
      <alignment vertical="center"/>
    </xf>
    <xf numFmtId="3" fontId="5" fillId="33" borderId="33" xfId="48" applyNumberFormat="1" applyFont="1" applyFill="1" applyBorder="1" applyAlignment="1">
      <alignment vertical="center"/>
    </xf>
    <xf numFmtId="3" fontId="5" fillId="0" borderId="35" xfId="48" applyNumberFormat="1" applyFont="1" applyFill="1" applyBorder="1" applyAlignment="1">
      <alignment vertical="center"/>
    </xf>
    <xf numFmtId="4" fontId="5" fillId="36" borderId="34" xfId="48" applyNumberFormat="1" applyFont="1" applyFill="1" applyBorder="1" applyAlignment="1">
      <alignment vertical="center"/>
    </xf>
    <xf numFmtId="4" fontId="5" fillId="0" borderId="35" xfId="48" applyNumberFormat="1" applyFont="1" applyFill="1" applyBorder="1" applyAlignment="1">
      <alignment vertical="center"/>
    </xf>
    <xf numFmtId="3" fontId="5" fillId="36" borderId="34" xfId="48" applyNumberFormat="1" applyFont="1" applyFill="1" applyBorder="1" applyAlignment="1">
      <alignment vertical="center"/>
    </xf>
    <xf numFmtId="4" fontId="5" fillId="33" borderId="0" xfId="48" applyNumberFormat="1" applyFont="1" applyFill="1" applyBorder="1" applyAlignment="1">
      <alignment vertical="center"/>
    </xf>
    <xf numFmtId="4" fontId="5" fillId="0" borderId="34" xfId="48" applyNumberFormat="1" applyFont="1" applyFill="1" applyBorder="1" applyAlignment="1">
      <alignment vertical="center"/>
    </xf>
    <xf numFmtId="3" fontId="5" fillId="0" borderId="36" xfId="48" applyNumberFormat="1" applyFont="1" applyFill="1" applyBorder="1" applyAlignment="1">
      <alignment horizontal="center" vertical="center"/>
    </xf>
    <xf numFmtId="4" fontId="5" fillId="0" borderId="37" xfId="48" applyNumberFormat="1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3" fontId="5" fillId="0" borderId="39" xfId="48" applyNumberFormat="1" applyFont="1" applyFill="1" applyBorder="1" applyAlignment="1">
      <alignment vertical="center"/>
    </xf>
    <xf numFmtId="3" fontId="5" fillId="33" borderId="40" xfId="48" applyNumberFormat="1" applyFont="1" applyFill="1" applyBorder="1" applyAlignment="1">
      <alignment vertical="center"/>
    </xf>
    <xf numFmtId="3" fontId="5" fillId="0" borderId="41" xfId="48" applyNumberFormat="1" applyFont="1" applyFill="1" applyBorder="1" applyAlignment="1">
      <alignment vertical="center"/>
    </xf>
    <xf numFmtId="4" fontId="5" fillId="36" borderId="39" xfId="48" applyNumberFormat="1" applyFont="1" applyFill="1" applyBorder="1" applyAlignment="1">
      <alignment vertical="center"/>
    </xf>
    <xf numFmtId="4" fontId="5" fillId="0" borderId="41" xfId="48" applyNumberFormat="1" applyFont="1" applyFill="1" applyBorder="1" applyAlignment="1">
      <alignment vertical="center"/>
    </xf>
    <xf numFmtId="3" fontId="5" fillId="36" borderId="39" xfId="48" applyNumberFormat="1" applyFont="1" applyFill="1" applyBorder="1" applyAlignment="1">
      <alignment vertical="center"/>
    </xf>
    <xf numFmtId="4" fontId="4" fillId="33" borderId="22" xfId="48" applyNumberFormat="1" applyFont="1" applyFill="1" applyBorder="1" applyAlignment="1">
      <alignment vertical="center"/>
    </xf>
    <xf numFmtId="3" fontId="4" fillId="0" borderId="22" xfId="48" applyNumberFormat="1" applyFont="1" applyFill="1" applyBorder="1" applyAlignment="1">
      <alignment horizontal="right" vertical="center"/>
    </xf>
    <xf numFmtId="4" fontId="4" fillId="36" borderId="22" xfId="48" applyNumberFormat="1" applyFont="1" applyFill="1" applyBorder="1" applyAlignment="1">
      <alignment vertical="center"/>
    </xf>
    <xf numFmtId="3" fontId="4" fillId="36" borderId="22" xfId="48" applyNumberFormat="1" applyFont="1" applyFill="1" applyBorder="1" applyAlignment="1">
      <alignment vertical="center"/>
    </xf>
    <xf numFmtId="4" fontId="4" fillId="35" borderId="23" xfId="48" applyNumberFormat="1" applyFont="1" applyFill="1" applyBorder="1" applyAlignment="1">
      <alignment vertical="center"/>
    </xf>
    <xf numFmtId="4" fontId="5" fillId="35" borderId="42" xfId="48" applyNumberFormat="1" applyFont="1" applyFill="1" applyBorder="1" applyAlignment="1">
      <alignment vertical="center"/>
    </xf>
    <xf numFmtId="0" fontId="13" fillId="0" borderId="43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4" fontId="5" fillId="0" borderId="44" xfId="48" applyNumberFormat="1" applyFont="1" applyFill="1" applyBorder="1" applyAlignment="1">
      <alignment vertical="center"/>
    </xf>
    <xf numFmtId="4" fontId="5" fillId="0" borderId="45" xfId="48" applyNumberFormat="1" applyFont="1" applyFill="1" applyBorder="1" applyAlignment="1">
      <alignment vertical="center"/>
    </xf>
    <xf numFmtId="4" fontId="5" fillId="35" borderId="46" xfId="48" applyNumberFormat="1" applyFont="1" applyFill="1" applyBorder="1" applyAlignment="1">
      <alignment vertical="center"/>
    </xf>
    <xf numFmtId="0" fontId="8" fillId="33" borderId="20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3" fontId="4" fillId="0" borderId="47" xfId="48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 wrapText="1"/>
    </xf>
    <xf numFmtId="4" fontId="4" fillId="0" borderId="36" xfId="48" applyNumberFormat="1" applyFont="1" applyFill="1" applyBorder="1" applyAlignment="1">
      <alignment vertical="center"/>
    </xf>
    <xf numFmtId="3" fontId="4" fillId="0" borderId="15" xfId="48" applyNumberFormat="1" applyFont="1" applyFill="1" applyBorder="1" applyAlignment="1">
      <alignment vertical="center"/>
    </xf>
    <xf numFmtId="3" fontId="4" fillId="0" borderId="36" xfId="48" applyNumberFormat="1" applyFont="1" applyFill="1" applyBorder="1" applyAlignment="1">
      <alignment vertical="center"/>
    </xf>
    <xf numFmtId="4" fontId="4" fillId="36" borderId="15" xfId="48" applyNumberFormat="1" applyFont="1" applyFill="1" applyBorder="1" applyAlignment="1">
      <alignment vertical="center"/>
    </xf>
    <xf numFmtId="3" fontId="4" fillId="36" borderId="15" xfId="48" applyNumberFormat="1" applyFont="1" applyFill="1" applyBorder="1" applyAlignment="1">
      <alignment vertical="center"/>
    </xf>
    <xf numFmtId="4" fontId="4" fillId="35" borderId="49" xfId="48" applyNumberFormat="1" applyFont="1" applyFill="1" applyBorder="1" applyAlignment="1">
      <alignment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165" fontId="5" fillId="0" borderId="32" xfId="0" applyNumberFormat="1" applyFont="1" applyFill="1" applyBorder="1" applyAlignment="1" quotePrefix="1">
      <alignment horizontal="center" vertical="center"/>
    </xf>
    <xf numFmtId="165" fontId="5" fillId="0" borderId="51" xfId="0" applyNumberFormat="1" applyFont="1" applyFill="1" applyBorder="1" applyAlignment="1" quotePrefix="1">
      <alignment horizontal="center" vertical="center"/>
    </xf>
    <xf numFmtId="165" fontId="5" fillId="0" borderId="38" xfId="0" applyNumberFormat="1" applyFont="1" applyFill="1" applyBorder="1" applyAlignment="1" quotePrefix="1">
      <alignment horizontal="center" vertical="center"/>
    </xf>
    <xf numFmtId="3" fontId="4" fillId="34" borderId="47" xfId="48" applyNumberFormat="1" applyFont="1" applyFill="1" applyBorder="1" applyAlignment="1">
      <alignment vertical="center"/>
    </xf>
    <xf numFmtId="165" fontId="8" fillId="34" borderId="21" xfId="0" applyNumberFormat="1" applyFont="1" applyFill="1" applyBorder="1" applyAlignment="1">
      <alignment horizontal="center" vertical="center" wrapText="1"/>
    </xf>
    <xf numFmtId="3" fontId="4" fillId="34" borderId="22" xfId="48" applyNumberFormat="1" applyFont="1" applyFill="1" applyBorder="1" applyAlignment="1">
      <alignment vertical="center"/>
    </xf>
    <xf numFmtId="4" fontId="4" fillId="34" borderId="22" xfId="48" applyNumberFormat="1" applyFont="1" applyFill="1" applyBorder="1" applyAlignment="1">
      <alignment vertical="center"/>
    </xf>
    <xf numFmtId="4" fontId="4" fillId="35" borderId="22" xfId="48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Continuous" vertical="center" wrapText="1"/>
    </xf>
    <xf numFmtId="3" fontId="5" fillId="0" borderId="47" xfId="48" applyNumberFormat="1" applyFont="1" applyFill="1" applyBorder="1" applyAlignment="1">
      <alignment horizontal="centerContinuous" vertical="center"/>
    </xf>
    <xf numFmtId="4" fontId="5" fillId="0" borderId="23" xfId="48" applyNumberFormat="1" applyFont="1" applyFill="1" applyBorder="1" applyAlignment="1">
      <alignment horizontal="centerContinuous" vertical="center"/>
    </xf>
    <xf numFmtId="0" fontId="4" fillId="0" borderId="50" xfId="0" applyFont="1" applyFill="1" applyBorder="1" applyAlignment="1">
      <alignment horizontal="center" vertical="center"/>
    </xf>
    <xf numFmtId="0" fontId="11" fillId="36" borderId="21" xfId="0" applyFont="1" applyFill="1" applyBorder="1" applyAlignment="1">
      <alignment horizontal="center" vertical="center" wrapText="1"/>
    </xf>
    <xf numFmtId="3" fontId="2" fillId="33" borderId="22" xfId="0" applyNumberFormat="1" applyFont="1" applyFill="1" applyBorder="1" applyAlignment="1">
      <alignment vertical="center" wrapText="1"/>
    </xf>
    <xf numFmtId="4" fontId="2" fillId="33" borderId="22" xfId="0" applyNumberFormat="1" applyFont="1" applyFill="1" applyBorder="1" applyAlignment="1">
      <alignment vertical="center" wrapText="1"/>
    </xf>
    <xf numFmtId="0" fontId="2" fillId="33" borderId="22" xfId="0" applyFont="1" applyFill="1" applyBorder="1" applyAlignment="1">
      <alignment vertical="center" wrapText="1"/>
    </xf>
    <xf numFmtId="3" fontId="2" fillId="0" borderId="22" xfId="0" applyNumberFormat="1" applyFont="1" applyFill="1" applyBorder="1" applyAlignment="1">
      <alignment vertical="center" wrapText="1"/>
    </xf>
    <xf numFmtId="4" fontId="2" fillId="0" borderId="22" xfId="0" applyNumberFormat="1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 quotePrefix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3" fontId="14" fillId="0" borderId="35" xfId="48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4" fontId="4" fillId="0" borderId="15" xfId="48" applyNumberFormat="1" applyFont="1" applyFill="1" applyBorder="1" applyAlignment="1">
      <alignment vertical="center"/>
    </xf>
    <xf numFmtId="4" fontId="4" fillId="0" borderId="53" xfId="48" applyNumberFormat="1" applyFont="1" applyFill="1" applyBorder="1" applyAlignment="1">
      <alignment vertical="center"/>
    </xf>
    <xf numFmtId="4" fontId="4" fillId="0" borderId="14" xfId="48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 quotePrefix="1">
      <alignment horizontal="center" vertical="center"/>
    </xf>
    <xf numFmtId="3" fontId="5" fillId="0" borderId="38" xfId="0" applyNumberFormat="1" applyFont="1" applyFill="1" applyBorder="1" applyAlignment="1" quotePrefix="1">
      <alignment horizontal="center" vertical="center"/>
    </xf>
    <xf numFmtId="4" fontId="5" fillId="0" borderId="22" xfId="48" applyNumberFormat="1" applyFont="1" applyFill="1" applyBorder="1" applyAlignment="1">
      <alignment vertical="center"/>
    </xf>
    <xf numFmtId="0" fontId="15" fillId="37" borderId="32" xfId="0" applyFont="1" applyFill="1" applyBorder="1" applyAlignment="1">
      <alignment horizontal="center" vertical="center" wrapText="1"/>
    </xf>
    <xf numFmtId="0" fontId="7" fillId="35" borderId="50" xfId="0" applyFont="1" applyFill="1" applyBorder="1" applyAlignment="1">
      <alignment horizontal="center" vertical="center" wrapText="1"/>
    </xf>
    <xf numFmtId="0" fontId="5" fillId="35" borderId="50" xfId="0" applyFont="1" applyFill="1" applyBorder="1" applyAlignment="1">
      <alignment horizontal="center" vertical="center"/>
    </xf>
    <xf numFmtId="3" fontId="4" fillId="35" borderId="54" xfId="48" applyNumberFormat="1" applyFont="1" applyFill="1" applyBorder="1" applyAlignment="1">
      <alignment vertical="center"/>
    </xf>
    <xf numFmtId="4" fontId="4" fillId="35" borderId="55" xfId="48" applyNumberFormat="1" applyFont="1" applyFill="1" applyBorder="1" applyAlignment="1">
      <alignment vertical="center"/>
    </xf>
    <xf numFmtId="0" fontId="5" fillId="35" borderId="43" xfId="0" applyFont="1" applyFill="1" applyBorder="1" applyAlignment="1">
      <alignment horizontal="center" vertical="center" wrapText="1"/>
    </xf>
    <xf numFmtId="3" fontId="4" fillId="35" borderId="56" xfId="48" applyNumberFormat="1" applyFont="1" applyFill="1" applyBorder="1" applyAlignment="1">
      <alignment vertical="center"/>
    </xf>
    <xf numFmtId="4" fontId="4" fillId="0" borderId="47" xfId="48" applyNumberFormat="1" applyFont="1" applyFill="1" applyBorder="1" applyAlignment="1">
      <alignment vertical="center"/>
    </xf>
    <xf numFmtId="4" fontId="4" fillId="35" borderId="42" xfId="48" applyNumberFormat="1" applyFont="1" applyFill="1" applyBorder="1" applyAlignment="1">
      <alignment vertical="center"/>
    </xf>
    <xf numFmtId="0" fontId="5" fillId="35" borderId="50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4" fontId="5" fillId="0" borderId="39" xfId="48" applyNumberFormat="1" applyFont="1" applyFill="1" applyBorder="1" applyAlignment="1">
      <alignment vertical="center"/>
    </xf>
    <xf numFmtId="4" fontId="5" fillId="0" borderId="57" xfId="48" applyNumberFormat="1" applyFont="1" applyFill="1" applyBorder="1" applyAlignment="1">
      <alignment vertical="center"/>
    </xf>
    <xf numFmtId="4" fontId="5" fillId="0" borderId="16" xfId="48" applyNumberFormat="1" applyFont="1" applyFill="1" applyBorder="1" applyAlignment="1">
      <alignment vertical="center"/>
    </xf>
    <xf numFmtId="4" fontId="4" fillId="35" borderId="58" xfId="48" applyNumberFormat="1" applyFont="1" applyFill="1" applyBorder="1" applyAlignment="1">
      <alignment vertical="center"/>
    </xf>
    <xf numFmtId="0" fontId="8" fillId="34" borderId="20" xfId="0" applyFont="1" applyFill="1" applyBorder="1" applyAlignment="1">
      <alignment horizontal="center" vertical="center" wrapText="1"/>
    </xf>
    <xf numFmtId="3" fontId="4" fillId="34" borderId="14" xfId="48" applyNumberFormat="1" applyFont="1" applyFill="1" applyBorder="1" applyAlignment="1">
      <alignment vertical="center"/>
    </xf>
    <xf numFmtId="4" fontId="4" fillId="34" borderId="14" xfId="48" applyNumberFormat="1" applyFont="1" applyFill="1" applyBorder="1" applyAlignment="1">
      <alignment vertical="center"/>
    </xf>
    <xf numFmtId="4" fontId="4" fillId="33" borderId="48" xfId="48" applyNumberFormat="1" applyFont="1" applyFill="1" applyBorder="1" applyAlignment="1">
      <alignment vertical="center"/>
    </xf>
    <xf numFmtId="4" fontId="4" fillId="35" borderId="21" xfId="48" applyNumberFormat="1" applyFont="1" applyFill="1" applyBorder="1" applyAlignment="1">
      <alignment vertical="center"/>
    </xf>
    <xf numFmtId="0" fontId="16" fillId="37" borderId="20" xfId="0" applyFont="1" applyFill="1" applyBorder="1" applyAlignment="1">
      <alignment horizontal="center" vertical="center" wrapText="1"/>
    </xf>
    <xf numFmtId="3" fontId="4" fillId="37" borderId="22" xfId="48" applyNumberFormat="1" applyFont="1" applyFill="1" applyBorder="1" applyAlignment="1">
      <alignment vertical="center"/>
    </xf>
    <xf numFmtId="4" fontId="4" fillId="37" borderId="22" xfId="48" applyNumberFormat="1" applyFont="1" applyFill="1" applyBorder="1" applyAlignment="1">
      <alignment vertical="center"/>
    </xf>
    <xf numFmtId="4" fontId="4" fillId="37" borderId="21" xfId="48" applyNumberFormat="1" applyFont="1" applyFill="1" applyBorder="1" applyAlignment="1">
      <alignment vertical="center"/>
    </xf>
    <xf numFmtId="4" fontId="4" fillId="37" borderId="23" xfId="48" applyNumberFormat="1" applyFont="1" applyFill="1" applyBorder="1" applyAlignment="1">
      <alignment vertical="center"/>
    </xf>
    <xf numFmtId="0" fontId="17" fillId="33" borderId="24" xfId="0" applyFont="1" applyFill="1" applyBorder="1" applyAlignment="1">
      <alignment horizontal="center" vertical="center" wrapText="1"/>
    </xf>
    <xf numFmtId="3" fontId="18" fillId="33" borderId="27" xfId="48" applyNumberFormat="1" applyFont="1" applyFill="1" applyBorder="1" applyAlignment="1">
      <alignment vertical="center"/>
    </xf>
    <xf numFmtId="3" fontId="18" fillId="33" borderId="25" xfId="48" applyNumberFormat="1" applyFont="1" applyFill="1" applyBorder="1" applyAlignment="1">
      <alignment vertical="center"/>
    </xf>
    <xf numFmtId="4" fontId="18" fillId="33" borderId="25" xfId="48" applyNumberFormat="1" applyFont="1" applyFill="1" applyBorder="1" applyAlignment="1">
      <alignment vertical="center"/>
    </xf>
    <xf numFmtId="3" fontId="2" fillId="33" borderId="27" xfId="48" applyNumberFormat="1" applyFont="1" applyFill="1" applyBorder="1" applyAlignment="1">
      <alignment vertical="center"/>
    </xf>
    <xf numFmtId="4" fontId="2" fillId="33" borderId="25" xfId="48" applyNumberFormat="1" applyFont="1" applyFill="1" applyBorder="1" applyAlignment="1">
      <alignment vertical="center"/>
    </xf>
    <xf numFmtId="3" fontId="2" fillId="33" borderId="25" xfId="48" applyNumberFormat="1" applyFont="1" applyFill="1" applyBorder="1" applyAlignment="1">
      <alignment vertical="center"/>
    </xf>
    <xf numFmtId="4" fontId="4" fillId="35" borderId="28" xfId="48" applyNumberFormat="1" applyFont="1" applyFill="1" applyBorder="1" applyAlignment="1">
      <alignment vertical="center"/>
    </xf>
    <xf numFmtId="4" fontId="4" fillId="35" borderId="29" xfId="48" applyNumberFormat="1" applyFont="1" applyFill="1" applyBorder="1" applyAlignment="1">
      <alignment vertical="center"/>
    </xf>
    <xf numFmtId="0" fontId="17" fillId="33" borderId="32" xfId="0" applyFont="1" applyFill="1" applyBorder="1" applyAlignment="1">
      <alignment horizontal="center" vertical="center" wrapText="1"/>
    </xf>
    <xf numFmtId="3" fontId="19" fillId="33" borderId="35" xfId="48" applyNumberFormat="1" applyFont="1" applyFill="1" applyBorder="1" applyAlignment="1">
      <alignment vertical="center"/>
    </xf>
    <xf numFmtId="3" fontId="19" fillId="33" borderId="34" xfId="48" applyNumberFormat="1" applyFont="1" applyFill="1" applyBorder="1" applyAlignment="1">
      <alignment vertical="center"/>
    </xf>
    <xf numFmtId="4" fontId="5" fillId="35" borderId="35" xfId="48" applyNumberFormat="1" applyFont="1" applyFill="1" applyBorder="1" applyAlignment="1">
      <alignment vertical="center"/>
    </xf>
    <xf numFmtId="4" fontId="5" fillId="35" borderId="34" xfId="48" applyNumberFormat="1" applyFont="1" applyFill="1" applyBorder="1" applyAlignment="1">
      <alignment vertical="center"/>
    </xf>
    <xf numFmtId="4" fontId="19" fillId="33" borderId="34" xfId="48" applyNumberFormat="1" applyFont="1" applyFill="1" applyBorder="1" applyAlignment="1">
      <alignment vertical="center"/>
    </xf>
    <xf numFmtId="4" fontId="18" fillId="33" borderId="34" xfId="48" applyNumberFormat="1" applyFont="1" applyFill="1" applyBorder="1" applyAlignment="1">
      <alignment vertical="center"/>
    </xf>
    <xf numFmtId="4" fontId="2" fillId="33" borderId="34" xfId="48" applyNumberFormat="1" applyFont="1" applyFill="1" applyBorder="1" applyAlignment="1">
      <alignment vertical="center"/>
    </xf>
    <xf numFmtId="3" fontId="2" fillId="33" borderId="34" xfId="48" applyNumberFormat="1" applyFont="1" applyFill="1" applyBorder="1" applyAlignment="1">
      <alignment vertical="center"/>
    </xf>
    <xf numFmtId="0" fontId="7" fillId="34" borderId="21" xfId="0" applyFont="1" applyFill="1" applyBorder="1" applyAlignment="1">
      <alignment horizontal="center" vertical="center" wrapText="1"/>
    </xf>
    <xf numFmtId="0" fontId="20" fillId="38" borderId="21" xfId="0" applyFont="1" applyFill="1" applyBorder="1" applyAlignment="1">
      <alignment horizontal="center" vertical="center" wrapText="1"/>
    </xf>
    <xf numFmtId="4" fontId="20" fillId="38" borderId="22" xfId="48" applyNumberFormat="1" applyFont="1" applyFill="1" applyBorder="1" applyAlignment="1">
      <alignment vertical="center"/>
    </xf>
    <xf numFmtId="4" fontId="20" fillId="33" borderId="0" xfId="48" applyNumberFormat="1" applyFont="1" applyFill="1" applyBorder="1" applyAlignment="1">
      <alignment vertical="center"/>
    </xf>
    <xf numFmtId="4" fontId="20" fillId="35" borderId="21" xfId="48" applyNumberFormat="1" applyFont="1" applyFill="1" applyBorder="1" applyAlignment="1">
      <alignment vertical="center"/>
    </xf>
    <xf numFmtId="4" fontId="20" fillId="35" borderId="47" xfId="48" applyNumberFormat="1" applyFont="1" applyFill="1" applyBorder="1" applyAlignment="1">
      <alignment vertical="center"/>
    </xf>
    <xf numFmtId="4" fontId="20" fillId="35" borderId="13" xfId="48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/>
    </xf>
    <xf numFmtId="4" fontId="4" fillId="33" borderId="0" xfId="48" applyNumberFormat="1" applyFont="1" applyFill="1" applyBorder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3" fontId="5" fillId="0" borderId="47" xfId="48" applyNumberFormat="1" applyFont="1" applyFill="1" applyBorder="1" applyAlignment="1">
      <alignment horizontal="centerContinuous"/>
    </xf>
    <xf numFmtId="4" fontId="5" fillId="0" borderId="23" xfId="48" applyNumberFormat="1" applyFont="1" applyFill="1" applyBorder="1" applyAlignment="1">
      <alignment horizontal="centerContinuous"/>
    </xf>
    <xf numFmtId="4" fontId="23" fillId="36" borderId="13" xfId="0" applyNumberFormat="1" applyFont="1" applyFill="1" applyBorder="1" applyAlignment="1">
      <alignment horizontal="centerContinuous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34" borderId="5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vertical="center"/>
    </xf>
    <xf numFmtId="4" fontId="0" fillId="0" borderId="12" xfId="0" applyNumberForma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3" fontId="6" fillId="0" borderId="21" xfId="48" applyNumberFormat="1" applyFont="1" applyFill="1" applyBorder="1" applyAlignment="1">
      <alignment vertical="center"/>
    </xf>
    <xf numFmtId="4" fontId="6" fillId="0" borderId="22" xfId="48" applyNumberFormat="1" applyFont="1" applyFill="1" applyBorder="1" applyAlignment="1">
      <alignment vertical="center"/>
    </xf>
    <xf numFmtId="3" fontId="6" fillId="0" borderId="22" xfId="48" applyNumberFormat="1" applyFont="1" applyFill="1" applyBorder="1" applyAlignment="1">
      <alignment vertical="center"/>
    </xf>
    <xf numFmtId="3" fontId="6" fillId="0" borderId="23" xfId="48" applyNumberFormat="1" applyFont="1" applyFill="1" applyBorder="1" applyAlignment="1">
      <alignment vertical="center"/>
    </xf>
    <xf numFmtId="3" fontId="6" fillId="0" borderId="47" xfId="48" applyNumberFormat="1" applyFont="1" applyFill="1" applyBorder="1" applyAlignment="1">
      <alignment vertical="center"/>
    </xf>
    <xf numFmtId="4" fontId="6" fillId="0" borderId="23" xfId="48" applyNumberFormat="1" applyFont="1" applyFill="1" applyBorder="1" applyAlignment="1">
      <alignment vertical="center"/>
    </xf>
    <xf numFmtId="4" fontId="6" fillId="0" borderId="13" xfId="48" applyNumberFormat="1" applyFont="1" applyFill="1" applyBorder="1" applyAlignment="1">
      <alignment vertical="center"/>
    </xf>
    <xf numFmtId="4" fontId="6" fillId="0" borderId="47" xfId="48" applyNumberFormat="1" applyFont="1" applyFill="1" applyBorder="1" applyAlignment="1">
      <alignment vertical="center"/>
    </xf>
    <xf numFmtId="4" fontId="6" fillId="33" borderId="0" xfId="48" applyNumberFormat="1" applyFont="1" applyFill="1" applyBorder="1" applyAlignment="1">
      <alignment vertical="center"/>
    </xf>
    <xf numFmtId="4" fontId="6" fillId="0" borderId="21" xfId="48" applyNumberFormat="1" applyFont="1" applyFill="1" applyBorder="1" applyAlignment="1">
      <alignment vertical="center"/>
    </xf>
    <xf numFmtId="4" fontId="6" fillId="0" borderId="22" xfId="48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6" fillId="0" borderId="20" xfId="0" applyFont="1" applyFill="1" applyBorder="1" applyAlignment="1">
      <alignment horizontal="center" vertical="center" wrapText="1"/>
    </xf>
    <xf numFmtId="3" fontId="6" fillId="0" borderId="47" xfId="48" applyNumberFormat="1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 wrapText="1"/>
    </xf>
    <xf numFmtId="3" fontId="14" fillId="0" borderId="28" xfId="48" applyNumberFormat="1" applyFont="1" applyFill="1" applyBorder="1" applyAlignment="1">
      <alignment vertical="center"/>
    </xf>
    <xf numFmtId="4" fontId="14" fillId="0" borderId="26" xfId="48" applyNumberFormat="1" applyFont="1" applyFill="1" applyBorder="1" applyAlignment="1">
      <alignment vertical="center"/>
    </xf>
    <xf numFmtId="4" fontId="6" fillId="0" borderId="25" xfId="48" applyNumberFormat="1" applyFont="1" applyFill="1" applyBorder="1" applyAlignment="1">
      <alignment vertical="center"/>
    </xf>
    <xf numFmtId="4" fontId="6" fillId="33" borderId="31" xfId="48" applyNumberFormat="1" applyFont="1" applyFill="1" applyBorder="1" applyAlignment="1">
      <alignment vertical="center"/>
    </xf>
    <xf numFmtId="4" fontId="6" fillId="33" borderId="26" xfId="48" applyNumberFormat="1" applyFont="1" applyFill="1" applyBorder="1" applyAlignment="1">
      <alignment vertical="center"/>
    </xf>
    <xf numFmtId="4" fontId="6" fillId="33" borderId="42" xfId="48" applyNumberFormat="1" applyFont="1" applyFill="1" applyBorder="1" applyAlignment="1">
      <alignment vertical="center"/>
    </xf>
    <xf numFmtId="3" fontId="14" fillId="0" borderId="26" xfId="48" applyNumberFormat="1" applyFont="1" applyFill="1" applyBorder="1" applyAlignment="1">
      <alignment vertical="center"/>
    </xf>
    <xf numFmtId="4" fontId="14" fillId="36" borderId="42" xfId="48" applyNumberFormat="1" applyFont="1" applyFill="1" applyBorder="1" applyAlignment="1">
      <alignment vertical="center"/>
    </xf>
    <xf numFmtId="4" fontId="14" fillId="0" borderId="60" xfId="48" applyNumberFormat="1" applyFont="1" applyFill="1" applyBorder="1" applyAlignment="1">
      <alignment vertical="center"/>
    </xf>
    <xf numFmtId="3" fontId="14" fillId="36" borderId="25" xfId="48" applyNumberFormat="1" applyFont="1" applyFill="1" applyBorder="1" applyAlignment="1">
      <alignment vertical="center"/>
    </xf>
    <xf numFmtId="4" fontId="14" fillId="36" borderId="25" xfId="48" applyNumberFormat="1" applyFont="1" applyFill="1" applyBorder="1" applyAlignment="1">
      <alignment vertical="center"/>
    </xf>
    <xf numFmtId="4" fontId="14" fillId="35" borderId="30" xfId="48" applyNumberFormat="1" applyFont="1" applyFill="1" applyBorder="1" applyAlignment="1">
      <alignment vertical="center"/>
    </xf>
    <xf numFmtId="4" fontId="14" fillId="0" borderId="28" xfId="48" applyNumberFormat="1" applyFont="1" applyFill="1" applyBorder="1" applyAlignment="1">
      <alignment vertical="center"/>
    </xf>
    <xf numFmtId="4" fontId="14" fillId="0" borderId="29" xfId="48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 wrapText="1"/>
    </xf>
    <xf numFmtId="3" fontId="6" fillId="0" borderId="26" xfId="48" applyNumberFormat="1" applyFont="1" applyFill="1" applyBorder="1" applyAlignment="1">
      <alignment horizontal="center" vertical="center"/>
    </xf>
    <xf numFmtId="4" fontId="6" fillId="0" borderId="31" xfId="48" applyNumberFormat="1" applyFont="1" applyFill="1" applyBorder="1" applyAlignment="1">
      <alignment vertical="center"/>
    </xf>
    <xf numFmtId="0" fontId="14" fillId="0" borderId="61" xfId="0" applyFont="1" applyFill="1" applyBorder="1" applyAlignment="1">
      <alignment horizontal="center" vertical="center"/>
    </xf>
    <xf numFmtId="4" fontId="14" fillId="0" borderId="33" xfId="48" applyNumberFormat="1" applyFont="1" applyFill="1" applyBorder="1" applyAlignment="1">
      <alignment vertical="center"/>
    </xf>
    <xf numFmtId="3" fontId="14" fillId="0" borderId="34" xfId="48" applyNumberFormat="1" applyFont="1" applyFill="1" applyBorder="1" applyAlignment="1">
      <alignment vertical="center"/>
    </xf>
    <xf numFmtId="3" fontId="14" fillId="33" borderId="30" xfId="48" applyNumberFormat="1" applyFont="1" applyFill="1" applyBorder="1" applyAlignment="1">
      <alignment vertical="center"/>
    </xf>
    <xf numFmtId="3" fontId="14" fillId="33" borderId="33" xfId="48" applyNumberFormat="1" applyFont="1" applyFill="1" applyBorder="1" applyAlignment="1">
      <alignment vertical="center"/>
    </xf>
    <xf numFmtId="4" fontId="14" fillId="33" borderId="30" xfId="48" applyNumberFormat="1" applyFont="1" applyFill="1" applyBorder="1" applyAlignment="1">
      <alignment vertical="center"/>
    </xf>
    <xf numFmtId="3" fontId="14" fillId="0" borderId="33" xfId="48" applyNumberFormat="1" applyFont="1" applyFill="1" applyBorder="1" applyAlignment="1">
      <alignment vertical="center"/>
    </xf>
    <xf numFmtId="4" fontId="14" fillId="36" borderId="30" xfId="48" applyNumberFormat="1" applyFont="1" applyFill="1" applyBorder="1" applyAlignment="1">
      <alignment vertical="center"/>
    </xf>
    <xf numFmtId="4" fontId="14" fillId="0" borderId="62" xfId="48" applyNumberFormat="1" applyFont="1" applyFill="1" applyBorder="1" applyAlignment="1">
      <alignment vertical="center"/>
    </xf>
    <xf numFmtId="3" fontId="14" fillId="36" borderId="34" xfId="48" applyNumberFormat="1" applyFont="1" applyFill="1" applyBorder="1" applyAlignment="1">
      <alignment vertical="center"/>
    </xf>
    <xf numFmtId="4" fontId="14" fillId="36" borderId="34" xfId="48" applyNumberFormat="1" applyFont="1" applyFill="1" applyBorder="1" applyAlignment="1">
      <alignment vertical="center"/>
    </xf>
    <xf numFmtId="4" fontId="14" fillId="33" borderId="0" xfId="48" applyNumberFormat="1" applyFont="1" applyFill="1" applyBorder="1" applyAlignment="1">
      <alignment vertical="center"/>
    </xf>
    <xf numFmtId="4" fontId="14" fillId="0" borderId="35" xfId="48" applyNumberFormat="1" applyFont="1" applyFill="1" applyBorder="1" applyAlignment="1">
      <alignment vertical="center"/>
    </xf>
    <xf numFmtId="4" fontId="14" fillId="0" borderId="34" xfId="48" applyNumberFormat="1" applyFont="1" applyFill="1" applyBorder="1" applyAlignment="1">
      <alignment vertical="center"/>
    </xf>
    <xf numFmtId="0" fontId="14" fillId="0" borderId="48" xfId="0" applyFont="1" applyFill="1" applyBorder="1" applyAlignment="1">
      <alignment horizontal="center" vertical="center"/>
    </xf>
    <xf numFmtId="3" fontId="14" fillId="0" borderId="36" xfId="48" applyNumberFormat="1" applyFont="1" applyFill="1" applyBorder="1" applyAlignment="1">
      <alignment horizontal="center" vertical="center"/>
    </xf>
    <xf numFmtId="4" fontId="14" fillId="0" borderId="37" xfId="48" applyNumberFormat="1" applyFont="1" applyFill="1" applyBorder="1" applyAlignment="1">
      <alignment vertical="center"/>
    </xf>
    <xf numFmtId="3" fontId="14" fillId="33" borderId="35" xfId="48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3" fontId="14" fillId="0" borderId="44" xfId="48" applyNumberFormat="1" applyFont="1" applyFill="1" applyBorder="1" applyAlignment="1">
      <alignment vertical="center"/>
    </xf>
    <xf numFmtId="4" fontId="14" fillId="0" borderId="40" xfId="48" applyNumberFormat="1" applyFont="1" applyFill="1" applyBorder="1" applyAlignment="1">
      <alignment vertical="center"/>
    </xf>
    <xf numFmtId="3" fontId="14" fillId="0" borderId="39" xfId="48" applyNumberFormat="1" applyFont="1" applyFill="1" applyBorder="1" applyAlignment="1">
      <alignment vertical="center"/>
    </xf>
    <xf numFmtId="3" fontId="14" fillId="33" borderId="19" xfId="48" applyNumberFormat="1" applyFont="1" applyFill="1" applyBorder="1" applyAlignment="1">
      <alignment vertical="center"/>
    </xf>
    <xf numFmtId="3" fontId="14" fillId="33" borderId="40" xfId="48" applyNumberFormat="1" applyFont="1" applyFill="1" applyBorder="1" applyAlignment="1">
      <alignment vertical="center"/>
    </xf>
    <xf numFmtId="4" fontId="14" fillId="33" borderId="46" xfId="48" applyNumberFormat="1" applyFont="1" applyFill="1" applyBorder="1" applyAlignment="1">
      <alignment vertical="center"/>
    </xf>
    <xf numFmtId="3" fontId="14" fillId="0" borderId="40" xfId="48" applyNumberFormat="1" applyFont="1" applyFill="1" applyBorder="1" applyAlignment="1">
      <alignment vertical="center"/>
    </xf>
    <xf numFmtId="4" fontId="14" fillId="36" borderId="46" xfId="48" applyNumberFormat="1" applyFont="1" applyFill="1" applyBorder="1" applyAlignment="1">
      <alignment vertical="center"/>
    </xf>
    <xf numFmtId="4" fontId="14" fillId="0" borderId="63" xfId="48" applyNumberFormat="1" applyFont="1" applyFill="1" applyBorder="1" applyAlignment="1">
      <alignment vertical="center"/>
    </xf>
    <xf numFmtId="3" fontId="14" fillId="36" borderId="39" xfId="48" applyNumberFormat="1" applyFont="1" applyFill="1" applyBorder="1" applyAlignment="1">
      <alignment vertical="center"/>
    </xf>
    <xf numFmtId="4" fontId="14" fillId="36" borderId="39" xfId="48" applyNumberFormat="1" applyFont="1" applyFill="1" applyBorder="1" applyAlignment="1">
      <alignment vertical="center"/>
    </xf>
    <xf numFmtId="4" fontId="6" fillId="33" borderId="23" xfId="48" applyNumberFormat="1" applyFont="1" applyFill="1" applyBorder="1" applyAlignment="1">
      <alignment vertical="center"/>
    </xf>
    <xf numFmtId="4" fontId="6" fillId="0" borderId="23" xfId="48" applyNumberFormat="1" applyFont="1" applyFill="1" applyBorder="1" applyAlignment="1">
      <alignment horizontal="right" vertical="center"/>
    </xf>
    <xf numFmtId="3" fontId="6" fillId="0" borderId="47" xfId="48" applyNumberFormat="1" applyFont="1" applyFill="1" applyBorder="1" applyAlignment="1">
      <alignment horizontal="right" vertical="center"/>
    </xf>
    <xf numFmtId="4" fontId="6" fillId="36" borderId="23" xfId="48" applyNumberFormat="1" applyFont="1" applyFill="1" applyBorder="1" applyAlignment="1">
      <alignment vertical="center"/>
    </xf>
    <xf numFmtId="3" fontId="6" fillId="36" borderId="22" xfId="48" applyNumberFormat="1" applyFont="1" applyFill="1" applyBorder="1" applyAlignment="1">
      <alignment vertical="center"/>
    </xf>
    <xf numFmtId="4" fontId="6" fillId="36" borderId="22" xfId="48" applyNumberFormat="1" applyFont="1" applyFill="1" applyBorder="1" applyAlignment="1">
      <alignment vertical="center"/>
    </xf>
    <xf numFmtId="4" fontId="6" fillId="35" borderId="23" xfId="48" applyNumberFormat="1" applyFont="1" applyFill="1" applyBorder="1" applyAlignment="1">
      <alignment horizontal="right" vertical="center"/>
    </xf>
    <xf numFmtId="4" fontId="6" fillId="35" borderId="23" xfId="48" applyNumberFormat="1" applyFont="1" applyFill="1" applyBorder="1" applyAlignment="1">
      <alignment vertical="center"/>
    </xf>
    <xf numFmtId="4" fontId="14" fillId="33" borderId="42" xfId="48" applyNumberFormat="1" applyFont="1" applyFill="1" applyBorder="1" applyAlignment="1">
      <alignment vertical="center"/>
    </xf>
    <xf numFmtId="4" fontId="14" fillId="35" borderId="42" xfId="48" applyNumberFormat="1" applyFont="1" applyFill="1" applyBorder="1" applyAlignment="1">
      <alignment vertical="center"/>
    </xf>
    <xf numFmtId="0" fontId="14" fillId="0" borderId="48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4" fontId="14" fillId="0" borderId="44" xfId="48" applyNumberFormat="1" applyFont="1" applyFill="1" applyBorder="1" applyAlignment="1">
      <alignment vertical="center"/>
    </xf>
    <xf numFmtId="4" fontId="14" fillId="0" borderId="45" xfId="48" applyNumberFormat="1" applyFont="1" applyFill="1" applyBorder="1" applyAlignment="1">
      <alignment vertical="center"/>
    </xf>
    <xf numFmtId="4" fontId="14" fillId="35" borderId="46" xfId="48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/>
    </xf>
    <xf numFmtId="3" fontId="14" fillId="0" borderId="56" xfId="48" applyNumberFormat="1" applyFont="1" applyFill="1" applyBorder="1" applyAlignment="1">
      <alignment vertical="center"/>
    </xf>
    <xf numFmtId="3" fontId="14" fillId="0" borderId="64" xfId="48" applyNumberFormat="1" applyFont="1" applyFill="1" applyBorder="1" applyAlignment="1">
      <alignment vertical="center"/>
    </xf>
    <xf numFmtId="4" fontId="14" fillId="33" borderId="62" xfId="48" applyNumberFormat="1" applyFont="1" applyFill="1" applyBorder="1" applyAlignment="1">
      <alignment vertical="center"/>
    </xf>
    <xf numFmtId="0" fontId="14" fillId="0" borderId="52" xfId="0" applyFont="1" applyFill="1" applyBorder="1" applyAlignment="1">
      <alignment horizontal="center" vertical="center" wrapText="1"/>
    </xf>
    <xf numFmtId="3" fontId="6" fillId="0" borderId="18" xfId="48" applyNumberFormat="1" applyFont="1" applyFill="1" applyBorder="1" applyAlignment="1">
      <alignment vertical="center"/>
    </xf>
    <xf numFmtId="4" fontId="6" fillId="0" borderId="36" xfId="48" applyNumberFormat="1" applyFont="1" applyFill="1" applyBorder="1" applyAlignment="1">
      <alignment vertical="center"/>
    </xf>
    <xf numFmtId="3" fontId="6" fillId="0" borderId="15" xfId="48" applyNumberFormat="1" applyFont="1" applyFill="1" applyBorder="1" applyAlignment="1">
      <alignment vertical="center"/>
    </xf>
    <xf numFmtId="3" fontId="6" fillId="0" borderId="49" xfId="48" applyNumberFormat="1" applyFont="1" applyFill="1" applyBorder="1" applyAlignment="1">
      <alignment vertical="center"/>
    </xf>
    <xf numFmtId="3" fontId="6" fillId="0" borderId="36" xfId="48" applyNumberFormat="1" applyFont="1" applyFill="1" applyBorder="1" applyAlignment="1">
      <alignment vertical="center"/>
    </xf>
    <xf numFmtId="4" fontId="6" fillId="0" borderId="37" xfId="48" applyNumberFormat="1" applyFont="1" applyFill="1" applyBorder="1" applyAlignment="1">
      <alignment vertical="center"/>
    </xf>
    <xf numFmtId="4" fontId="6" fillId="36" borderId="49" xfId="48" applyNumberFormat="1" applyFont="1" applyFill="1" applyBorder="1" applyAlignment="1">
      <alignment vertical="center"/>
    </xf>
    <xf numFmtId="3" fontId="6" fillId="36" borderId="15" xfId="48" applyNumberFormat="1" applyFont="1" applyFill="1" applyBorder="1" applyAlignment="1">
      <alignment vertical="center"/>
    </xf>
    <xf numFmtId="4" fontId="6" fillId="36" borderId="15" xfId="48" applyNumberFormat="1" applyFont="1" applyFill="1" applyBorder="1" applyAlignment="1">
      <alignment vertical="center"/>
    </xf>
    <xf numFmtId="4" fontId="6" fillId="35" borderId="49" xfId="48" applyNumberFormat="1" applyFont="1" applyFill="1" applyBorder="1" applyAlignment="1">
      <alignment vertical="center"/>
    </xf>
    <xf numFmtId="4" fontId="6" fillId="0" borderId="28" xfId="48" applyNumberFormat="1" applyFont="1" applyFill="1" applyBorder="1" applyAlignment="1">
      <alignment vertical="center"/>
    </xf>
    <xf numFmtId="4" fontId="6" fillId="0" borderId="29" xfId="48" applyNumberFormat="1" applyFont="1" applyFill="1" applyBorder="1" applyAlignment="1">
      <alignment vertical="center"/>
    </xf>
    <xf numFmtId="4" fontId="14" fillId="0" borderId="27" xfId="48" applyNumberFormat="1" applyFont="1" applyFill="1" applyBorder="1" applyAlignment="1">
      <alignment vertical="center"/>
    </xf>
    <xf numFmtId="4" fontId="14" fillId="0" borderId="25" xfId="48" applyNumberFormat="1" applyFont="1" applyFill="1" applyBorder="1" applyAlignment="1">
      <alignment vertical="center"/>
    </xf>
    <xf numFmtId="165" fontId="14" fillId="0" borderId="61" xfId="0" applyNumberFormat="1" applyFont="1" applyFill="1" applyBorder="1" applyAlignment="1" quotePrefix="1">
      <alignment horizontal="center" vertical="center"/>
    </xf>
    <xf numFmtId="165" fontId="14" fillId="0" borderId="17" xfId="0" applyNumberFormat="1" applyFont="1" applyFill="1" applyBorder="1" applyAlignment="1" quotePrefix="1">
      <alignment horizontal="center" vertical="center"/>
    </xf>
    <xf numFmtId="165" fontId="6" fillId="34" borderId="20" xfId="0" applyNumberFormat="1" applyFont="1" applyFill="1" applyBorder="1" applyAlignment="1">
      <alignment horizontal="center" vertical="center" wrapText="1"/>
    </xf>
    <xf numFmtId="3" fontId="6" fillId="34" borderId="47" xfId="48" applyNumberFormat="1" applyFont="1" applyFill="1" applyBorder="1" applyAlignment="1">
      <alignment vertical="center"/>
    </xf>
    <xf numFmtId="4" fontId="6" fillId="34" borderId="23" xfId="48" applyNumberFormat="1" applyFont="1" applyFill="1" applyBorder="1" applyAlignment="1">
      <alignment horizontal="right" vertical="center"/>
    </xf>
    <xf numFmtId="165" fontId="6" fillId="34" borderId="11" xfId="0" applyNumberFormat="1" applyFont="1" applyFill="1" applyBorder="1" applyAlignment="1">
      <alignment horizontal="center" vertical="center" wrapText="1"/>
    </xf>
    <xf numFmtId="3" fontId="6" fillId="34" borderId="21" xfId="48" applyNumberFormat="1" applyFont="1" applyFill="1" applyBorder="1" applyAlignment="1">
      <alignment vertical="center"/>
    </xf>
    <xf numFmtId="4" fontId="6" fillId="34" borderId="22" xfId="48" applyNumberFormat="1" applyFont="1" applyFill="1" applyBorder="1" applyAlignment="1">
      <alignment vertical="center"/>
    </xf>
    <xf numFmtId="3" fontId="6" fillId="34" borderId="22" xfId="48" applyNumberFormat="1" applyFont="1" applyFill="1" applyBorder="1" applyAlignment="1">
      <alignment vertical="center"/>
    </xf>
    <xf numFmtId="3" fontId="6" fillId="34" borderId="23" xfId="48" applyNumberFormat="1" applyFont="1" applyFill="1" applyBorder="1" applyAlignment="1">
      <alignment vertical="center"/>
    </xf>
    <xf numFmtId="4" fontId="6" fillId="34" borderId="23" xfId="48" applyNumberFormat="1" applyFont="1" applyFill="1" applyBorder="1" applyAlignment="1">
      <alignment vertical="center"/>
    </xf>
    <xf numFmtId="4" fontId="6" fillId="34" borderId="13" xfId="48" applyNumberFormat="1" applyFont="1" applyFill="1" applyBorder="1" applyAlignment="1">
      <alignment vertical="center"/>
    </xf>
    <xf numFmtId="4" fontId="6" fillId="34" borderId="47" xfId="48" applyNumberFormat="1" applyFont="1" applyFill="1" applyBorder="1" applyAlignment="1">
      <alignment vertical="center"/>
    </xf>
    <xf numFmtId="4" fontId="6" fillId="34" borderId="21" xfId="48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Continuous" vertical="center" wrapText="1"/>
    </xf>
    <xf numFmtId="3" fontId="14" fillId="0" borderId="47" xfId="48" applyNumberFormat="1" applyFont="1" applyFill="1" applyBorder="1" applyAlignment="1">
      <alignment horizontal="centerContinuous" vertical="center"/>
    </xf>
    <xf numFmtId="4" fontId="14" fillId="0" borderId="23" xfId="48" applyNumberFormat="1" applyFont="1" applyFill="1" applyBorder="1" applyAlignment="1">
      <alignment horizontal="centerContinuous" vertical="center"/>
    </xf>
    <xf numFmtId="0" fontId="23" fillId="36" borderId="11" xfId="0" applyFont="1" applyFill="1" applyBorder="1" applyAlignment="1">
      <alignment horizontal="centerContinuous" vertical="center" wrapText="1"/>
    </xf>
    <xf numFmtId="0" fontId="23" fillId="36" borderId="12" xfId="0" applyFont="1" applyFill="1" applyBorder="1" applyAlignment="1">
      <alignment horizontal="centerContinuous" vertical="center" wrapText="1"/>
    </xf>
    <xf numFmtId="4" fontId="23" fillId="36" borderId="12" xfId="0" applyNumberFormat="1" applyFont="1" applyFill="1" applyBorder="1" applyAlignment="1">
      <alignment horizontal="centerContinuous" vertical="center" wrapText="1"/>
    </xf>
    <xf numFmtId="0" fontId="23" fillId="36" borderId="1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23" fillId="36" borderId="20" xfId="0" applyFont="1" applyFill="1" applyBorder="1" applyAlignment="1">
      <alignment horizontal="center" vertical="center" wrapText="1"/>
    </xf>
    <xf numFmtId="3" fontId="23" fillId="33" borderId="47" xfId="0" applyNumberFormat="1" applyFont="1" applyFill="1" applyBorder="1" applyAlignment="1">
      <alignment vertical="center" wrapText="1"/>
    </xf>
    <xf numFmtId="4" fontId="23" fillId="33" borderId="22" xfId="0" applyNumberFormat="1" applyFont="1" applyFill="1" applyBorder="1" applyAlignment="1">
      <alignment vertical="center" wrapText="1"/>
    </xf>
    <xf numFmtId="0" fontId="23" fillId="33" borderId="22" xfId="0" applyFont="1" applyFill="1" applyBorder="1" applyAlignment="1">
      <alignment vertical="center" wrapText="1"/>
    </xf>
    <xf numFmtId="3" fontId="23" fillId="33" borderId="22" xfId="0" applyNumberFormat="1" applyFont="1" applyFill="1" applyBorder="1" applyAlignment="1">
      <alignment vertical="center" wrapText="1"/>
    </xf>
    <xf numFmtId="4" fontId="23" fillId="33" borderId="65" xfId="0" applyNumberFormat="1" applyFont="1" applyFill="1" applyBorder="1" applyAlignment="1">
      <alignment vertical="center" wrapText="1"/>
    </xf>
    <xf numFmtId="3" fontId="23" fillId="33" borderId="21" xfId="0" applyNumberFormat="1" applyFont="1" applyFill="1" applyBorder="1" applyAlignment="1">
      <alignment vertical="center" wrapText="1"/>
    </xf>
    <xf numFmtId="4" fontId="23" fillId="33" borderId="23" xfId="0" applyNumberFormat="1" applyFont="1" applyFill="1" applyBorder="1" applyAlignment="1">
      <alignment vertical="center" wrapText="1"/>
    </xf>
    <xf numFmtId="3" fontId="23" fillId="0" borderId="21" xfId="0" applyNumberFormat="1" applyFont="1" applyFill="1" applyBorder="1" applyAlignment="1">
      <alignment vertical="center" wrapText="1"/>
    </xf>
    <xf numFmtId="4" fontId="23" fillId="0" borderId="13" xfId="0" applyNumberFormat="1" applyFont="1" applyFill="1" applyBorder="1" applyAlignment="1">
      <alignment vertical="center" wrapText="1"/>
    </xf>
    <xf numFmtId="4" fontId="23" fillId="0" borderId="47" xfId="0" applyNumberFormat="1" applyFont="1" applyFill="1" applyBorder="1" applyAlignment="1">
      <alignment vertical="center" wrapText="1"/>
    </xf>
    <xf numFmtId="0" fontId="14" fillId="0" borderId="24" xfId="0" applyFont="1" applyFill="1" applyBorder="1" applyAlignment="1">
      <alignment horizontal="center" vertical="center"/>
    </xf>
    <xf numFmtId="3" fontId="14" fillId="33" borderId="34" xfId="48" applyNumberFormat="1" applyFont="1" applyFill="1" applyBorder="1" applyAlignment="1">
      <alignment vertical="center"/>
    </xf>
    <xf numFmtId="4" fontId="14" fillId="33" borderId="66" xfId="48" applyNumberFormat="1" applyFont="1" applyFill="1" applyBorder="1" applyAlignment="1">
      <alignment vertical="center"/>
    </xf>
    <xf numFmtId="0" fontId="14" fillId="0" borderId="32" xfId="0" applyFont="1" applyFill="1" applyBorder="1" applyAlignment="1">
      <alignment horizontal="center" vertical="center"/>
    </xf>
    <xf numFmtId="4" fontId="14" fillId="33" borderId="67" xfId="48" applyNumberFormat="1" applyFont="1" applyFill="1" applyBorder="1" applyAlignment="1">
      <alignment vertical="center"/>
    </xf>
    <xf numFmtId="0" fontId="14" fillId="0" borderId="38" xfId="0" applyFont="1" applyFill="1" applyBorder="1" applyAlignment="1">
      <alignment horizontal="center" vertical="center"/>
    </xf>
    <xf numFmtId="3" fontId="14" fillId="0" borderId="48" xfId="0" applyNumberFormat="1" applyFont="1" applyFill="1" applyBorder="1" applyAlignment="1" quotePrefix="1">
      <alignment horizontal="center" vertical="center"/>
    </xf>
    <xf numFmtId="3" fontId="14" fillId="0" borderId="36" xfId="48" applyNumberFormat="1" applyFont="1" applyFill="1" applyBorder="1" applyAlignment="1">
      <alignment vertical="center"/>
    </xf>
    <xf numFmtId="4" fontId="6" fillId="0" borderId="12" xfId="48" applyNumberFormat="1" applyFont="1" applyFill="1" applyBorder="1" applyAlignment="1">
      <alignment vertical="center"/>
    </xf>
    <xf numFmtId="3" fontId="6" fillId="0" borderId="21" xfId="48" applyNumberFormat="1" applyFont="1" applyFill="1" applyBorder="1" applyAlignment="1">
      <alignment horizontal="right" vertical="center"/>
    </xf>
    <xf numFmtId="3" fontId="6" fillId="0" borderId="22" xfId="48" applyNumberFormat="1" applyFont="1" applyFill="1" applyBorder="1" applyAlignment="1">
      <alignment horizontal="right" vertical="center"/>
    </xf>
    <xf numFmtId="4" fontId="14" fillId="33" borderId="34" xfId="48" applyNumberFormat="1" applyFont="1" applyFill="1" applyBorder="1" applyAlignment="1">
      <alignment vertical="center"/>
    </xf>
    <xf numFmtId="3" fontId="6" fillId="0" borderId="21" xfId="48" applyNumberFormat="1" applyFont="1" applyFill="1" applyBorder="1" applyAlignment="1">
      <alignment horizontal="center" vertical="center"/>
    </xf>
    <xf numFmtId="3" fontId="6" fillId="0" borderId="22" xfId="48" applyNumberFormat="1" applyFont="1" applyFill="1" applyBorder="1" applyAlignment="1">
      <alignment horizontal="center" vertical="center"/>
    </xf>
    <xf numFmtId="4" fontId="14" fillId="33" borderId="33" xfId="48" applyNumberFormat="1" applyFont="1" applyFill="1" applyBorder="1" applyAlignment="1">
      <alignment vertical="center"/>
    </xf>
    <xf numFmtId="4" fontId="6" fillId="0" borderId="65" xfId="48" applyNumberFormat="1" applyFont="1" applyFill="1" applyBorder="1" applyAlignment="1">
      <alignment vertical="center"/>
    </xf>
    <xf numFmtId="3" fontId="6" fillId="0" borderId="53" xfId="48" applyNumberFormat="1" applyFont="1" applyFill="1" applyBorder="1" applyAlignment="1">
      <alignment vertical="center"/>
    </xf>
    <xf numFmtId="4" fontId="6" fillId="0" borderId="54" xfId="48" applyNumberFormat="1" applyFont="1" applyFill="1" applyBorder="1" applyAlignment="1">
      <alignment vertical="center"/>
    </xf>
    <xf numFmtId="3" fontId="6" fillId="0" borderId="14" xfId="48" applyNumberFormat="1" applyFont="1" applyFill="1" applyBorder="1" applyAlignment="1">
      <alignment vertical="center"/>
    </xf>
    <xf numFmtId="3" fontId="6" fillId="0" borderId="54" xfId="48" applyNumberFormat="1" applyFont="1" applyFill="1" applyBorder="1" applyAlignment="1">
      <alignment vertical="center"/>
    </xf>
    <xf numFmtId="4" fontId="6" fillId="0" borderId="68" xfId="48" applyNumberFormat="1" applyFont="1" applyFill="1" applyBorder="1" applyAlignment="1">
      <alignment vertical="center"/>
    </xf>
    <xf numFmtId="4" fontId="6" fillId="0" borderId="55" xfId="48" applyNumberFormat="1" applyFont="1" applyFill="1" applyBorder="1" applyAlignment="1">
      <alignment vertical="center"/>
    </xf>
    <xf numFmtId="4" fontId="6" fillId="0" borderId="15" xfId="48" applyNumberFormat="1" applyFont="1" applyFill="1" applyBorder="1" applyAlignment="1">
      <alignment vertical="center"/>
    </xf>
    <xf numFmtId="4" fontId="14" fillId="0" borderId="64" xfId="48" applyNumberFormat="1" applyFont="1" applyFill="1" applyBorder="1" applyAlignment="1">
      <alignment vertical="center"/>
    </xf>
    <xf numFmtId="3" fontId="14" fillId="0" borderId="45" xfId="48" applyNumberFormat="1" applyFont="1" applyFill="1" applyBorder="1" applyAlignment="1">
      <alignment vertical="center"/>
    </xf>
    <xf numFmtId="3" fontId="14" fillId="33" borderId="45" xfId="48" applyNumberFormat="1" applyFont="1" applyFill="1" applyBorder="1" applyAlignment="1">
      <alignment vertical="center"/>
    </xf>
    <xf numFmtId="3" fontId="14" fillId="33" borderId="64" xfId="48" applyNumberFormat="1" applyFont="1" applyFill="1" applyBorder="1" applyAlignment="1">
      <alignment vertical="center"/>
    </xf>
    <xf numFmtId="4" fontId="14" fillId="33" borderId="63" xfId="48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48" applyNumberFormat="1" applyFont="1" applyFill="1" applyBorder="1" applyAlignment="1">
      <alignment vertical="center"/>
    </xf>
    <xf numFmtId="4" fontId="6" fillId="0" borderId="0" xfId="48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3" fontId="14" fillId="0" borderId="0" xfId="48" applyNumberFormat="1" applyFont="1" applyFill="1" applyBorder="1" applyAlignment="1">
      <alignment vertical="center"/>
    </xf>
    <xf numFmtId="4" fontId="14" fillId="0" borderId="0" xfId="48" applyNumberFormat="1" applyFont="1" applyFill="1" applyBorder="1" applyAlignment="1">
      <alignment vertical="center"/>
    </xf>
    <xf numFmtId="3" fontId="14" fillId="0" borderId="24" xfId="0" applyNumberFormat="1" applyFont="1" applyFill="1" applyBorder="1" applyAlignment="1" quotePrefix="1">
      <alignment horizontal="center" vertical="center"/>
    </xf>
    <xf numFmtId="3" fontId="14" fillId="0" borderId="32" xfId="0" applyNumberFormat="1" applyFont="1" applyFill="1" applyBorder="1" applyAlignment="1" quotePrefix="1">
      <alignment horizontal="center" vertical="center"/>
    </xf>
    <xf numFmtId="3" fontId="14" fillId="0" borderId="38" xfId="0" applyNumberFormat="1" applyFont="1" applyFill="1" applyBorder="1" applyAlignment="1" quotePrefix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25" fillId="37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3" fontId="6" fillId="35" borderId="0" xfId="48" applyNumberFormat="1" applyFont="1" applyFill="1" applyBorder="1" applyAlignment="1">
      <alignment vertical="center"/>
    </xf>
    <xf numFmtId="4" fontId="6" fillId="35" borderId="0" xfId="48" applyNumberFormat="1" applyFont="1" applyFill="1" applyBorder="1" applyAlignment="1">
      <alignment vertical="center"/>
    </xf>
    <xf numFmtId="0" fontId="14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 wrapText="1"/>
    </xf>
    <xf numFmtId="4" fontId="14" fillId="35" borderId="0" xfId="48" applyNumberFormat="1" applyFont="1" applyFill="1" applyBorder="1" applyAlignment="1">
      <alignment vertical="center"/>
    </xf>
    <xf numFmtId="4" fontId="14" fillId="0" borderId="22" xfId="48" applyNumberFormat="1" applyFont="1" applyFill="1" applyBorder="1" applyAlignment="1">
      <alignment vertical="center"/>
    </xf>
    <xf numFmtId="0" fontId="6" fillId="34" borderId="50" xfId="0" applyFont="1" applyFill="1" applyBorder="1" applyAlignment="1">
      <alignment horizontal="center" vertical="center" wrapText="1"/>
    </xf>
    <xf numFmtId="3" fontId="6" fillId="0" borderId="13" xfId="48" applyNumberFormat="1" applyFont="1" applyFill="1" applyBorder="1" applyAlignment="1">
      <alignment vertical="center"/>
    </xf>
    <xf numFmtId="4" fontId="6" fillId="0" borderId="20" xfId="48" applyNumberFormat="1" applyFont="1" applyFill="1" applyBorder="1" applyAlignment="1">
      <alignment vertical="center"/>
    </xf>
    <xf numFmtId="0" fontId="25" fillId="37" borderId="32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3" fontId="6" fillId="36" borderId="0" xfId="48" applyNumberFormat="1" applyFont="1" applyFill="1" applyBorder="1" applyAlignment="1">
      <alignment vertical="center"/>
    </xf>
    <xf numFmtId="4" fontId="6" fillId="36" borderId="0" xfId="48" applyNumberFormat="1" applyFont="1" applyFill="1" applyBorder="1" applyAlignment="1">
      <alignment vertical="center"/>
    </xf>
    <xf numFmtId="0" fontId="6" fillId="35" borderId="50" xfId="0" applyFont="1" applyFill="1" applyBorder="1" applyAlignment="1">
      <alignment horizontal="center" vertical="center" wrapText="1"/>
    </xf>
    <xf numFmtId="3" fontId="6" fillId="35" borderId="40" xfId="48" applyNumberFormat="1" applyFont="1" applyFill="1" applyBorder="1" applyAlignment="1">
      <alignment vertical="center"/>
    </xf>
    <xf numFmtId="4" fontId="6" fillId="35" borderId="19" xfId="48" applyNumberFormat="1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4" fillId="35" borderId="50" xfId="0" applyFont="1" applyFill="1" applyBorder="1" applyAlignment="1">
      <alignment horizontal="center" vertical="center"/>
    </xf>
    <xf numFmtId="3" fontId="6" fillId="35" borderId="54" xfId="48" applyNumberFormat="1" applyFont="1" applyFill="1" applyBorder="1" applyAlignment="1">
      <alignment vertical="center"/>
    </xf>
    <xf numFmtId="4" fontId="6" fillId="35" borderId="55" xfId="48" applyNumberFormat="1" applyFont="1" applyFill="1" applyBorder="1" applyAlignment="1">
      <alignment vertical="center"/>
    </xf>
    <xf numFmtId="0" fontId="14" fillId="0" borderId="38" xfId="0" applyFont="1" applyFill="1" applyBorder="1" applyAlignment="1">
      <alignment horizontal="center" vertical="center" wrapText="1"/>
    </xf>
    <xf numFmtId="0" fontId="14" fillId="35" borderId="43" xfId="0" applyFont="1" applyFill="1" applyBorder="1" applyAlignment="1">
      <alignment horizontal="center" vertical="center" wrapText="1"/>
    </xf>
    <xf numFmtId="3" fontId="6" fillId="35" borderId="56" xfId="48" applyNumberFormat="1" applyFont="1" applyFill="1" applyBorder="1" applyAlignment="1">
      <alignment vertical="center"/>
    </xf>
    <xf numFmtId="4" fontId="6" fillId="35" borderId="42" xfId="48" applyNumberFormat="1" applyFont="1" applyFill="1" applyBorder="1" applyAlignment="1">
      <alignment vertical="center"/>
    </xf>
    <xf numFmtId="0" fontId="14" fillId="35" borderId="50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3" fontId="6" fillId="36" borderId="47" xfId="48" applyNumberFormat="1" applyFont="1" applyFill="1" applyBorder="1" applyAlignment="1">
      <alignment vertical="center"/>
    </xf>
    <xf numFmtId="4" fontId="14" fillId="0" borderId="41" xfId="48" applyNumberFormat="1" applyFont="1" applyFill="1" applyBorder="1" applyAlignment="1">
      <alignment vertical="center"/>
    </xf>
    <xf numFmtId="4" fontId="14" fillId="0" borderId="39" xfId="48" applyNumberFormat="1" applyFont="1" applyFill="1" applyBorder="1" applyAlignment="1">
      <alignment vertical="center"/>
    </xf>
    <xf numFmtId="4" fontId="14" fillId="35" borderId="19" xfId="48" applyNumberFormat="1" applyFont="1" applyFill="1" applyBorder="1" applyAlignment="1">
      <alignment vertical="center"/>
    </xf>
    <xf numFmtId="4" fontId="14" fillId="35" borderId="31" xfId="48" applyNumberFormat="1" applyFont="1" applyFill="1" applyBorder="1" applyAlignment="1">
      <alignment vertical="center"/>
    </xf>
    <xf numFmtId="4" fontId="6" fillId="0" borderId="57" xfId="48" applyNumberFormat="1" applyFont="1" applyFill="1" applyBorder="1" applyAlignment="1">
      <alignment vertical="center"/>
    </xf>
    <xf numFmtId="4" fontId="6" fillId="0" borderId="16" xfId="48" applyNumberFormat="1" applyFont="1" applyFill="1" applyBorder="1" applyAlignment="1">
      <alignment vertical="center"/>
    </xf>
    <xf numFmtId="4" fontId="6" fillId="35" borderId="58" xfId="48" applyNumberFormat="1" applyFont="1" applyFill="1" applyBorder="1" applyAlignment="1">
      <alignment vertical="center"/>
    </xf>
    <xf numFmtId="0" fontId="6" fillId="34" borderId="20" xfId="0" applyFont="1" applyFill="1" applyBorder="1" applyAlignment="1">
      <alignment horizontal="center" vertical="center" wrapText="1"/>
    </xf>
    <xf numFmtId="3" fontId="6" fillId="34" borderId="53" xfId="48" applyNumberFormat="1" applyFont="1" applyFill="1" applyBorder="1" applyAlignment="1">
      <alignment vertical="center"/>
    </xf>
    <xf numFmtId="4" fontId="6" fillId="34" borderId="14" xfId="48" applyNumberFormat="1" applyFont="1" applyFill="1" applyBorder="1" applyAlignment="1">
      <alignment vertical="center"/>
    </xf>
    <xf numFmtId="3" fontId="6" fillId="34" borderId="54" xfId="48" applyNumberFormat="1" applyFont="1" applyFill="1" applyBorder="1" applyAlignment="1">
      <alignment vertical="center"/>
    </xf>
    <xf numFmtId="4" fontId="6" fillId="34" borderId="68" xfId="48" applyNumberFormat="1" applyFont="1" applyFill="1" applyBorder="1" applyAlignment="1">
      <alignment vertical="center"/>
    </xf>
    <xf numFmtId="4" fontId="6" fillId="34" borderId="54" xfId="48" applyNumberFormat="1" applyFont="1" applyFill="1" applyBorder="1" applyAlignment="1">
      <alignment vertical="center"/>
    </xf>
    <xf numFmtId="3" fontId="6" fillId="34" borderId="14" xfId="48" applyNumberFormat="1" applyFont="1" applyFill="1" applyBorder="1" applyAlignment="1">
      <alignment vertical="center"/>
    </xf>
    <xf numFmtId="4" fontId="6" fillId="33" borderId="48" xfId="48" applyNumberFormat="1" applyFont="1" applyFill="1" applyBorder="1" applyAlignment="1">
      <alignment vertical="center"/>
    </xf>
    <xf numFmtId="4" fontId="6" fillId="35" borderId="21" xfId="48" applyNumberFormat="1" applyFont="1" applyFill="1" applyBorder="1" applyAlignment="1">
      <alignment vertical="center"/>
    </xf>
    <xf numFmtId="4" fontId="6" fillId="35" borderId="22" xfId="48" applyNumberFormat="1" applyFont="1" applyFill="1" applyBorder="1" applyAlignment="1">
      <alignment vertical="center"/>
    </xf>
    <xf numFmtId="0" fontId="25" fillId="37" borderId="20" xfId="0" applyFont="1" applyFill="1" applyBorder="1" applyAlignment="1">
      <alignment horizontal="center" vertical="center" wrapText="1"/>
    </xf>
    <xf numFmtId="3" fontId="6" fillId="37" borderId="21" xfId="48" applyNumberFormat="1" applyFont="1" applyFill="1" applyBorder="1" applyAlignment="1">
      <alignment vertical="center"/>
    </xf>
    <xf numFmtId="4" fontId="6" fillId="37" borderId="47" xfId="48" applyNumberFormat="1" applyFont="1" applyFill="1" applyBorder="1" applyAlignment="1">
      <alignment vertical="center"/>
    </xf>
    <xf numFmtId="3" fontId="6" fillId="37" borderId="22" xfId="48" applyNumberFormat="1" applyFont="1" applyFill="1" applyBorder="1" applyAlignment="1">
      <alignment vertical="center"/>
    </xf>
    <xf numFmtId="4" fontId="6" fillId="37" borderId="65" xfId="48" applyNumberFormat="1" applyFont="1" applyFill="1" applyBorder="1" applyAlignment="1">
      <alignment vertical="center"/>
    </xf>
    <xf numFmtId="4" fontId="6" fillId="37" borderId="23" xfId="48" applyNumberFormat="1" applyFont="1" applyFill="1" applyBorder="1" applyAlignment="1">
      <alignment vertical="center"/>
    </xf>
    <xf numFmtId="4" fontId="6" fillId="37" borderId="13" xfId="48" applyNumberFormat="1" applyFont="1" applyFill="1" applyBorder="1" applyAlignment="1">
      <alignment vertical="center"/>
    </xf>
    <xf numFmtId="4" fontId="6" fillId="37" borderId="22" xfId="48" applyNumberFormat="1" applyFont="1" applyFill="1" applyBorder="1" applyAlignment="1">
      <alignment vertical="center"/>
    </xf>
    <xf numFmtId="4" fontId="6" fillId="37" borderId="21" xfId="48" applyNumberFormat="1" applyFont="1" applyFill="1" applyBorder="1" applyAlignment="1">
      <alignment vertical="center"/>
    </xf>
    <xf numFmtId="0" fontId="26" fillId="33" borderId="24" xfId="0" applyFont="1" applyFill="1" applyBorder="1" applyAlignment="1">
      <alignment horizontal="center" vertical="center" wrapText="1"/>
    </xf>
    <xf numFmtId="3" fontId="26" fillId="33" borderId="27" xfId="48" applyNumberFormat="1" applyFont="1" applyFill="1" applyBorder="1" applyAlignment="1">
      <alignment vertical="center"/>
    </xf>
    <xf numFmtId="4" fontId="23" fillId="33" borderId="26" xfId="48" applyNumberFormat="1" applyFont="1" applyFill="1" applyBorder="1" applyAlignment="1">
      <alignment vertical="center"/>
    </xf>
    <xf numFmtId="3" fontId="26" fillId="33" borderId="25" xfId="48" applyNumberFormat="1" applyFont="1" applyFill="1" applyBorder="1" applyAlignment="1">
      <alignment vertical="center"/>
    </xf>
    <xf numFmtId="4" fontId="26" fillId="33" borderId="69" xfId="48" applyNumberFormat="1" applyFont="1" applyFill="1" applyBorder="1" applyAlignment="1">
      <alignment vertical="center"/>
    </xf>
    <xf numFmtId="4" fontId="26" fillId="33" borderId="31" xfId="48" applyNumberFormat="1" applyFont="1" applyFill="1" applyBorder="1" applyAlignment="1">
      <alignment vertical="center"/>
    </xf>
    <xf numFmtId="3" fontId="23" fillId="33" borderId="27" xfId="48" applyNumberFormat="1" applyFont="1" applyFill="1" applyBorder="1" applyAlignment="1">
      <alignment vertical="center"/>
    </xf>
    <xf numFmtId="4" fontId="23" fillId="33" borderId="70" xfId="48" applyNumberFormat="1" applyFont="1" applyFill="1" applyBorder="1" applyAlignment="1">
      <alignment vertical="center"/>
    </xf>
    <xf numFmtId="3" fontId="23" fillId="33" borderId="25" xfId="48" applyNumberFormat="1" applyFont="1" applyFill="1" applyBorder="1" applyAlignment="1">
      <alignment vertical="center"/>
    </xf>
    <xf numFmtId="4" fontId="23" fillId="33" borderId="25" xfId="48" applyNumberFormat="1" applyFont="1" applyFill="1" applyBorder="1" applyAlignment="1">
      <alignment vertical="center"/>
    </xf>
    <xf numFmtId="4" fontId="23" fillId="33" borderId="31" xfId="48" applyNumberFormat="1" applyFont="1" applyFill="1" applyBorder="1" applyAlignment="1">
      <alignment vertical="center"/>
    </xf>
    <xf numFmtId="4" fontId="6" fillId="35" borderId="28" xfId="48" applyNumberFormat="1" applyFont="1" applyFill="1" applyBorder="1" applyAlignment="1">
      <alignment vertical="center"/>
    </xf>
    <xf numFmtId="4" fontId="6" fillId="35" borderId="29" xfId="48" applyNumberFormat="1" applyFont="1" applyFill="1" applyBorder="1" applyAlignment="1">
      <alignment vertical="center"/>
    </xf>
    <xf numFmtId="0" fontId="26" fillId="33" borderId="32" xfId="0" applyFont="1" applyFill="1" applyBorder="1" applyAlignment="1">
      <alignment horizontal="center" vertical="center" wrapText="1"/>
    </xf>
    <xf numFmtId="3" fontId="27" fillId="33" borderId="35" xfId="48" applyNumberFormat="1" applyFont="1" applyFill="1" applyBorder="1" applyAlignment="1">
      <alignment vertical="center"/>
    </xf>
    <xf numFmtId="4" fontId="27" fillId="33" borderId="33" xfId="48" applyNumberFormat="1" applyFont="1" applyFill="1" applyBorder="1" applyAlignment="1">
      <alignment vertical="center"/>
    </xf>
    <xf numFmtId="3" fontId="27" fillId="33" borderId="34" xfId="48" applyNumberFormat="1" applyFont="1" applyFill="1" applyBorder="1" applyAlignment="1">
      <alignment vertical="center"/>
    </xf>
    <xf numFmtId="4" fontId="27" fillId="33" borderId="67" xfId="48" applyNumberFormat="1" applyFont="1" applyFill="1" applyBorder="1" applyAlignment="1">
      <alignment vertical="center"/>
    </xf>
    <xf numFmtId="4" fontId="27" fillId="33" borderId="30" xfId="48" applyNumberFormat="1" applyFont="1" applyFill="1" applyBorder="1" applyAlignment="1">
      <alignment vertical="center"/>
    </xf>
    <xf numFmtId="3" fontId="24" fillId="33" borderId="35" xfId="48" applyNumberFormat="1" applyFont="1" applyFill="1" applyBorder="1" applyAlignment="1">
      <alignment vertical="center"/>
    </xf>
    <xf numFmtId="4" fontId="24" fillId="33" borderId="62" xfId="48" applyNumberFormat="1" applyFont="1" applyFill="1" applyBorder="1" applyAlignment="1">
      <alignment vertical="center"/>
    </xf>
    <xf numFmtId="4" fontId="24" fillId="33" borderId="33" xfId="48" applyNumberFormat="1" applyFont="1" applyFill="1" applyBorder="1" applyAlignment="1">
      <alignment vertical="center"/>
    </xf>
    <xf numFmtId="3" fontId="24" fillId="33" borderId="34" xfId="48" applyNumberFormat="1" applyFont="1" applyFill="1" applyBorder="1" applyAlignment="1">
      <alignment vertical="center"/>
    </xf>
    <xf numFmtId="4" fontId="24" fillId="33" borderId="34" xfId="48" applyNumberFormat="1" applyFont="1" applyFill="1" applyBorder="1" applyAlignment="1">
      <alignment vertical="center"/>
    </xf>
    <xf numFmtId="4" fontId="24" fillId="33" borderId="30" xfId="48" applyNumberFormat="1" applyFont="1" applyFill="1" applyBorder="1" applyAlignment="1">
      <alignment vertical="center"/>
    </xf>
    <xf numFmtId="4" fontId="14" fillId="35" borderId="35" xfId="48" applyNumberFormat="1" applyFont="1" applyFill="1" applyBorder="1" applyAlignment="1">
      <alignment vertical="center"/>
    </xf>
    <xf numFmtId="4" fontId="14" fillId="35" borderId="34" xfId="48" applyNumberFormat="1" applyFont="1" applyFill="1" applyBorder="1" applyAlignment="1">
      <alignment vertical="center"/>
    </xf>
    <xf numFmtId="4" fontId="27" fillId="33" borderId="34" xfId="48" applyNumberFormat="1" applyFont="1" applyFill="1" applyBorder="1" applyAlignment="1">
      <alignment vertical="center"/>
    </xf>
    <xf numFmtId="4" fontId="27" fillId="33" borderId="35" xfId="48" applyNumberFormat="1" applyFont="1" applyFill="1" applyBorder="1" applyAlignment="1">
      <alignment vertical="center"/>
    </xf>
    <xf numFmtId="4" fontId="23" fillId="33" borderId="33" xfId="48" applyNumberFormat="1" applyFont="1" applyFill="1" applyBorder="1" applyAlignment="1">
      <alignment vertical="center"/>
    </xf>
    <xf numFmtId="3" fontId="23" fillId="33" borderId="34" xfId="48" applyNumberFormat="1" applyFont="1" applyFill="1" applyBorder="1" applyAlignment="1">
      <alignment vertical="center"/>
    </xf>
    <xf numFmtId="4" fontId="23" fillId="33" borderId="34" xfId="48" applyNumberFormat="1" applyFont="1" applyFill="1" applyBorder="1" applyAlignment="1">
      <alignment vertical="center"/>
    </xf>
    <xf numFmtId="4" fontId="23" fillId="33" borderId="30" xfId="48" applyNumberFormat="1" applyFont="1" applyFill="1" applyBorder="1" applyAlignment="1">
      <alignment vertical="center"/>
    </xf>
    <xf numFmtId="3" fontId="23" fillId="33" borderId="35" xfId="48" applyNumberFormat="1" applyFont="1" applyFill="1" applyBorder="1" applyAlignment="1">
      <alignment vertical="center"/>
    </xf>
    <xf numFmtId="4" fontId="23" fillId="33" borderId="62" xfId="48" applyNumberFormat="1" applyFont="1" applyFill="1" applyBorder="1" applyAlignment="1">
      <alignment vertical="center"/>
    </xf>
    <xf numFmtId="4" fontId="26" fillId="33" borderId="33" xfId="48" applyNumberFormat="1" applyFont="1" applyFill="1" applyBorder="1" applyAlignment="1">
      <alignment vertical="center"/>
    </xf>
    <xf numFmtId="4" fontId="24" fillId="33" borderId="35" xfId="48" applyNumberFormat="1" applyFont="1" applyFill="1" applyBorder="1" applyAlignment="1">
      <alignment vertical="center"/>
    </xf>
    <xf numFmtId="4" fontId="6" fillId="0" borderId="33" xfId="48" applyNumberFormat="1" applyFont="1" applyFill="1" applyBorder="1" applyAlignment="1">
      <alignment vertical="center"/>
    </xf>
    <xf numFmtId="4" fontId="14" fillId="0" borderId="67" xfId="48" applyNumberFormat="1" applyFont="1" applyFill="1" applyBorder="1" applyAlignment="1">
      <alignment vertical="center"/>
    </xf>
    <xf numFmtId="4" fontId="14" fillId="0" borderId="30" xfId="48" applyNumberFormat="1" applyFont="1" applyFill="1" applyBorder="1" applyAlignment="1">
      <alignment vertical="center"/>
    </xf>
    <xf numFmtId="4" fontId="24" fillId="0" borderId="35" xfId="48" applyNumberFormat="1" applyFont="1" applyFill="1" applyBorder="1" applyAlignment="1">
      <alignment vertical="center"/>
    </xf>
    <xf numFmtId="4" fontId="24" fillId="36" borderId="62" xfId="48" applyNumberFormat="1" applyFont="1" applyFill="1" applyBorder="1" applyAlignment="1">
      <alignment vertical="center"/>
    </xf>
    <xf numFmtId="4" fontId="24" fillId="36" borderId="33" xfId="48" applyNumberFormat="1" applyFont="1" applyFill="1" applyBorder="1" applyAlignment="1">
      <alignment vertical="center"/>
    </xf>
    <xf numFmtId="3" fontId="24" fillId="36" borderId="34" xfId="48" applyNumberFormat="1" applyFont="1" applyFill="1" applyBorder="1" applyAlignment="1">
      <alignment vertical="center"/>
    </xf>
    <xf numFmtId="4" fontId="24" fillId="36" borderId="34" xfId="48" applyNumberFormat="1" applyFont="1" applyFill="1" applyBorder="1" applyAlignment="1">
      <alignment vertical="center"/>
    </xf>
    <xf numFmtId="4" fontId="24" fillId="0" borderId="34" xfId="48" applyNumberFormat="1" applyFont="1" applyFill="1" applyBorder="1" applyAlignment="1">
      <alignment vertical="center"/>
    </xf>
    <xf numFmtId="4" fontId="24" fillId="35" borderId="30" xfId="48" applyNumberFormat="1" applyFont="1" applyFill="1" applyBorder="1" applyAlignment="1">
      <alignment vertical="center"/>
    </xf>
    <xf numFmtId="3" fontId="14" fillId="0" borderId="41" xfId="48" applyNumberFormat="1" applyFont="1" applyFill="1" applyBorder="1" applyAlignment="1">
      <alignment vertical="center"/>
    </xf>
    <xf numFmtId="4" fontId="6" fillId="0" borderId="40" xfId="48" applyNumberFormat="1" applyFont="1" applyFill="1" applyBorder="1" applyAlignment="1">
      <alignment vertical="center"/>
    </xf>
    <xf numFmtId="4" fontId="14" fillId="0" borderId="71" xfId="48" applyNumberFormat="1" applyFont="1" applyFill="1" applyBorder="1" applyAlignment="1">
      <alignment vertical="center"/>
    </xf>
    <xf numFmtId="4" fontId="14" fillId="0" borderId="19" xfId="48" applyNumberFormat="1" applyFont="1" applyFill="1" applyBorder="1" applyAlignment="1">
      <alignment vertical="center"/>
    </xf>
    <xf numFmtId="4" fontId="24" fillId="0" borderId="41" xfId="48" applyNumberFormat="1" applyFont="1" applyFill="1" applyBorder="1" applyAlignment="1">
      <alignment vertical="center"/>
    </xf>
    <xf numFmtId="4" fontId="24" fillId="36" borderId="72" xfId="48" applyNumberFormat="1" applyFont="1" applyFill="1" applyBorder="1" applyAlignment="1">
      <alignment vertical="center"/>
    </xf>
    <xf numFmtId="4" fontId="24" fillId="36" borderId="40" xfId="48" applyNumberFormat="1" applyFont="1" applyFill="1" applyBorder="1" applyAlignment="1">
      <alignment vertical="center"/>
    </xf>
    <xf numFmtId="3" fontId="24" fillId="36" borderId="39" xfId="48" applyNumberFormat="1" applyFont="1" applyFill="1" applyBorder="1" applyAlignment="1">
      <alignment vertical="center"/>
    </xf>
    <xf numFmtId="4" fontId="24" fillId="36" borderId="39" xfId="48" applyNumberFormat="1" applyFont="1" applyFill="1" applyBorder="1" applyAlignment="1">
      <alignment vertical="center"/>
    </xf>
    <xf numFmtId="4" fontId="24" fillId="0" borderId="39" xfId="48" applyNumberFormat="1" applyFont="1" applyFill="1" applyBorder="1" applyAlignment="1">
      <alignment vertical="center"/>
    </xf>
    <xf numFmtId="4" fontId="6" fillId="34" borderId="65" xfId="48" applyNumberFormat="1" applyFont="1" applyFill="1" applyBorder="1" applyAlignment="1">
      <alignment vertical="center"/>
    </xf>
    <xf numFmtId="0" fontId="6" fillId="38" borderId="20" xfId="0" applyFont="1" applyFill="1" applyBorder="1" applyAlignment="1">
      <alignment horizontal="center" vertical="center" wrapText="1"/>
    </xf>
    <xf numFmtId="3" fontId="6" fillId="38" borderId="47" xfId="48" applyNumberFormat="1" applyFont="1" applyFill="1" applyBorder="1" applyAlignment="1">
      <alignment vertical="center"/>
    </xf>
    <xf numFmtId="4" fontId="6" fillId="38" borderId="47" xfId="48" applyNumberFormat="1" applyFont="1" applyFill="1" applyBorder="1" applyAlignment="1">
      <alignment vertical="center"/>
    </xf>
    <xf numFmtId="3" fontId="6" fillId="38" borderId="22" xfId="48" applyNumberFormat="1" applyFont="1" applyFill="1" applyBorder="1" applyAlignment="1">
      <alignment vertical="center"/>
    </xf>
    <xf numFmtId="4" fontId="6" fillId="38" borderId="22" xfId="48" applyNumberFormat="1" applyFont="1" applyFill="1" applyBorder="1" applyAlignment="1">
      <alignment vertical="center"/>
    </xf>
    <xf numFmtId="4" fontId="6" fillId="38" borderId="65" xfId="48" applyNumberFormat="1" applyFont="1" applyFill="1" applyBorder="1" applyAlignment="1">
      <alignment vertical="center"/>
    </xf>
    <xf numFmtId="3" fontId="6" fillId="38" borderId="21" xfId="48" applyNumberFormat="1" applyFont="1" applyFill="1" applyBorder="1" applyAlignment="1">
      <alignment vertical="center"/>
    </xf>
    <xf numFmtId="4" fontId="6" fillId="38" borderId="13" xfId="48" applyNumberFormat="1" applyFont="1" applyFill="1" applyBorder="1" applyAlignment="1">
      <alignment vertical="center"/>
    </xf>
    <xf numFmtId="4" fontId="6" fillId="38" borderId="23" xfId="48" applyNumberFormat="1" applyFont="1" applyFill="1" applyBorder="1" applyAlignment="1">
      <alignment vertical="center"/>
    </xf>
    <xf numFmtId="4" fontId="6" fillId="35" borderId="47" xfId="48" applyNumberFormat="1" applyFont="1" applyFill="1" applyBorder="1" applyAlignment="1">
      <alignment vertical="center"/>
    </xf>
    <xf numFmtId="4" fontId="6" fillId="35" borderId="13" xfId="48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4" fontId="6" fillId="35" borderId="30" xfId="48" applyNumberFormat="1" applyFont="1" applyFill="1" applyBorder="1" applyAlignment="1">
      <alignment vertical="center"/>
    </xf>
    <xf numFmtId="4" fontId="23" fillId="35" borderId="30" xfId="48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centerContinuous" vertical="center"/>
    </xf>
    <xf numFmtId="0" fontId="7" fillId="35" borderId="73" xfId="0" applyFont="1" applyFill="1" applyBorder="1" applyAlignment="1">
      <alignment horizontal="centerContinuous" vertical="center"/>
    </xf>
    <xf numFmtId="0" fontId="7" fillId="35" borderId="74" xfId="0" applyFont="1" applyFill="1" applyBorder="1" applyAlignment="1">
      <alignment horizontal="centerContinuous" vertical="center"/>
    </xf>
    <xf numFmtId="0" fontId="7" fillId="35" borderId="74" xfId="0" applyFont="1" applyFill="1" applyBorder="1" applyAlignment="1">
      <alignment horizontal="right" vertical="center"/>
    </xf>
    <xf numFmtId="0" fontId="7" fillId="35" borderId="68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" vertical="center" wrapText="1"/>
    </xf>
    <xf numFmtId="4" fontId="6" fillId="0" borderId="21" xfId="48" applyNumberFormat="1" applyFont="1" applyFill="1" applyBorder="1" applyAlignment="1">
      <alignment horizontal="right" vertical="center"/>
    </xf>
    <xf numFmtId="0" fontId="5" fillId="0" borderId="59" xfId="0" applyFont="1" applyFill="1" applyBorder="1" applyAlignment="1">
      <alignment horizontal="center" vertical="center" wrapText="1"/>
    </xf>
    <xf numFmtId="4" fontId="14" fillId="0" borderId="70" xfId="48" applyNumberFormat="1" applyFont="1" applyFill="1" applyBorder="1" applyAlignment="1">
      <alignment vertical="center"/>
    </xf>
    <xf numFmtId="4" fontId="14" fillId="0" borderId="56" xfId="48" applyNumberFormat="1" applyFont="1" applyFill="1" applyBorder="1" applyAlignment="1">
      <alignment vertical="center"/>
    </xf>
    <xf numFmtId="3" fontId="14" fillId="36" borderId="27" xfId="48" applyNumberFormat="1" applyFont="1" applyFill="1" applyBorder="1" applyAlignment="1">
      <alignment horizontal="right" vertical="center"/>
    </xf>
    <xf numFmtId="4" fontId="14" fillId="36" borderId="31" xfId="48" applyNumberFormat="1" applyFont="1" applyFill="1" applyBorder="1" applyAlignment="1">
      <alignment vertical="center"/>
    </xf>
    <xf numFmtId="4" fontId="6" fillId="35" borderId="62" xfId="48" applyNumberFormat="1" applyFont="1" applyFill="1" applyBorder="1" applyAlignment="1">
      <alignment vertical="center"/>
    </xf>
    <xf numFmtId="4" fontId="14" fillId="0" borderId="42" xfId="48" applyNumberFormat="1" applyFont="1" applyFill="1" applyBorder="1" applyAlignment="1">
      <alignment vertical="center"/>
    </xf>
    <xf numFmtId="4" fontId="14" fillId="35" borderId="62" xfId="48" applyNumberFormat="1" applyFont="1" applyFill="1" applyBorder="1" applyAlignment="1">
      <alignment vertical="center"/>
    </xf>
    <xf numFmtId="3" fontId="6" fillId="0" borderId="26" xfId="48" applyNumberFormat="1" applyFont="1" applyFill="1" applyBorder="1" applyAlignment="1">
      <alignment horizontal="right" vertical="center"/>
    </xf>
    <xf numFmtId="0" fontId="5" fillId="0" borderId="61" xfId="0" applyFont="1" applyFill="1" applyBorder="1" applyAlignment="1">
      <alignment horizontal="center" vertical="center"/>
    </xf>
    <xf numFmtId="3" fontId="14" fillId="36" borderId="35" xfId="48" applyNumberFormat="1" applyFont="1" applyFill="1" applyBorder="1" applyAlignment="1">
      <alignment horizontal="right" vertical="center"/>
    </xf>
    <xf numFmtId="3" fontId="14" fillId="0" borderId="36" xfId="48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4" fontId="14" fillId="0" borderId="72" xfId="48" applyNumberFormat="1" applyFont="1" applyFill="1" applyBorder="1" applyAlignment="1">
      <alignment vertical="center"/>
    </xf>
    <xf numFmtId="3" fontId="14" fillId="36" borderId="41" xfId="48" applyNumberFormat="1" applyFont="1" applyFill="1" applyBorder="1" applyAlignment="1">
      <alignment horizontal="right" vertical="center"/>
    </xf>
    <xf numFmtId="4" fontId="14" fillId="36" borderId="19" xfId="48" applyNumberFormat="1" applyFont="1" applyFill="1" applyBorder="1" applyAlignment="1">
      <alignment vertical="center"/>
    </xf>
    <xf numFmtId="3" fontId="6" fillId="36" borderId="21" xfId="48" applyNumberFormat="1" applyFont="1" applyFill="1" applyBorder="1" applyAlignment="1">
      <alignment horizontal="right" vertical="center"/>
    </xf>
    <xf numFmtId="4" fontId="6" fillId="35" borderId="13" xfId="48" applyNumberFormat="1" applyFont="1" applyFill="1" applyBorder="1" applyAlignment="1">
      <alignment horizontal="right" vertical="center"/>
    </xf>
    <xf numFmtId="4" fontId="14" fillId="35" borderId="60" xfId="48" applyNumberFormat="1" applyFont="1" applyFill="1" applyBorder="1" applyAlignment="1">
      <alignment vertical="center"/>
    </xf>
    <xf numFmtId="0" fontId="5" fillId="0" borderId="48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" fontId="14" fillId="0" borderId="46" xfId="48" applyNumberFormat="1" applyFont="1" applyFill="1" applyBorder="1" applyAlignment="1">
      <alignment vertical="center"/>
    </xf>
    <xf numFmtId="4" fontId="14" fillId="35" borderId="63" xfId="48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/>
    </xf>
    <xf numFmtId="3" fontId="5" fillId="0" borderId="28" xfId="48" applyNumberFormat="1" applyFont="1" applyFill="1" applyBorder="1" applyAlignment="1">
      <alignment vertical="center"/>
    </xf>
    <xf numFmtId="4" fontId="5" fillId="0" borderId="62" xfId="48" applyNumberFormat="1" applyFont="1" applyFill="1" applyBorder="1" applyAlignment="1">
      <alignment vertical="center"/>
    </xf>
    <xf numFmtId="3" fontId="5" fillId="36" borderId="35" xfId="48" applyNumberFormat="1" applyFont="1" applyFill="1" applyBorder="1" applyAlignment="1">
      <alignment horizontal="right" vertical="center"/>
    </xf>
    <xf numFmtId="4" fontId="5" fillId="36" borderId="30" xfId="48" applyNumberFormat="1" applyFont="1" applyFill="1" applyBorder="1" applyAlignment="1">
      <alignment vertical="center"/>
    </xf>
    <xf numFmtId="4" fontId="14" fillId="0" borderId="31" xfId="48" applyNumberFormat="1" applyFont="1" applyFill="1" applyBorder="1" applyAlignment="1">
      <alignment vertical="center"/>
    </xf>
    <xf numFmtId="165" fontId="5" fillId="0" borderId="61" xfId="0" applyNumberFormat="1" applyFont="1" applyFill="1" applyBorder="1" applyAlignment="1" quotePrefix="1">
      <alignment horizontal="center" vertical="center"/>
    </xf>
    <xf numFmtId="0" fontId="5" fillId="0" borderId="48" xfId="0" applyFont="1" applyFill="1" applyBorder="1" applyAlignment="1" quotePrefix="1">
      <alignment horizontal="center" vertical="center"/>
    </xf>
    <xf numFmtId="165" fontId="5" fillId="0" borderId="17" xfId="0" applyNumberFormat="1" applyFont="1" applyFill="1" applyBorder="1" applyAlignment="1" quotePrefix="1">
      <alignment horizontal="center" vertical="center"/>
    </xf>
    <xf numFmtId="3" fontId="5" fillId="0" borderId="44" xfId="48" applyNumberFormat="1" applyFont="1" applyFill="1" applyBorder="1" applyAlignment="1">
      <alignment vertical="center"/>
    </xf>
    <xf numFmtId="165" fontId="4" fillId="34" borderId="11" xfId="0" applyNumberFormat="1" applyFont="1" applyFill="1" applyBorder="1" applyAlignment="1">
      <alignment horizontal="center" vertical="center" wrapText="1"/>
    </xf>
    <xf numFmtId="3" fontId="6" fillId="34" borderId="21" xfId="48" applyNumberFormat="1" applyFont="1" applyFill="1" applyBorder="1" applyAlignment="1">
      <alignment horizontal="right" vertical="center"/>
    </xf>
    <xf numFmtId="4" fontId="6" fillId="35" borderId="20" xfId="48" applyNumberFormat="1" applyFont="1" applyFill="1" applyBorder="1" applyAlignment="1">
      <alignment vertical="center"/>
    </xf>
    <xf numFmtId="165" fontId="4" fillId="34" borderId="20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3" fontId="23" fillId="33" borderId="21" xfId="0" applyNumberFormat="1" applyFont="1" applyFill="1" applyBorder="1" applyAlignment="1">
      <alignment horizontal="right" vertical="center" wrapText="1"/>
    </xf>
    <xf numFmtId="4" fontId="23" fillId="33" borderId="13" xfId="0" applyNumberFormat="1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/>
    </xf>
    <xf numFmtId="4" fontId="14" fillId="36" borderId="66" xfId="48" applyNumberFormat="1" applyFont="1" applyFill="1" applyBorder="1" applyAlignment="1">
      <alignment vertical="center"/>
    </xf>
    <xf numFmtId="4" fontId="14" fillId="36" borderId="67" xfId="48" applyNumberFormat="1" applyFont="1" applyFill="1" applyBorder="1" applyAlignment="1">
      <alignment vertical="center"/>
    </xf>
    <xf numFmtId="4" fontId="14" fillId="36" borderId="75" xfId="48" applyNumberFormat="1" applyFont="1" applyFill="1" applyBorder="1" applyAlignment="1">
      <alignment vertical="center"/>
    </xf>
    <xf numFmtId="3" fontId="5" fillId="0" borderId="48" xfId="0" applyNumberFormat="1" applyFont="1" applyFill="1" applyBorder="1" applyAlignment="1" quotePrefix="1">
      <alignment horizontal="center" vertical="center"/>
    </xf>
    <xf numFmtId="4" fontId="5" fillId="36" borderId="67" xfId="48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3" fontId="5" fillId="0" borderId="59" xfId="0" applyNumberFormat="1" applyFont="1" applyFill="1" applyBorder="1" applyAlignment="1" quotePrefix="1">
      <alignment horizontal="center" vertical="center"/>
    </xf>
    <xf numFmtId="3" fontId="5" fillId="0" borderId="61" xfId="0" applyNumberFormat="1" applyFont="1" applyFill="1" applyBorder="1" applyAlignment="1" quotePrefix="1">
      <alignment horizontal="center" vertical="center"/>
    </xf>
    <xf numFmtId="3" fontId="5" fillId="0" borderId="17" xfId="0" applyNumberFormat="1" applyFont="1" applyFill="1" applyBorder="1" applyAlignment="1" quotePrefix="1">
      <alignment horizontal="center" vertical="center"/>
    </xf>
    <xf numFmtId="0" fontId="15" fillId="37" borderId="38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3" fontId="6" fillId="35" borderId="47" xfId="48" applyNumberFormat="1" applyFont="1" applyFill="1" applyBorder="1" applyAlignment="1">
      <alignment horizontal="right" vertical="center"/>
    </xf>
    <xf numFmtId="0" fontId="5" fillId="35" borderId="48" xfId="0" applyFont="1" applyFill="1" applyBorder="1" applyAlignment="1">
      <alignment horizontal="center" vertical="center"/>
    </xf>
    <xf numFmtId="3" fontId="6" fillId="35" borderId="56" xfId="48" applyNumberFormat="1" applyFont="1" applyFill="1" applyBorder="1" applyAlignment="1">
      <alignment horizontal="right" vertical="center"/>
    </xf>
    <xf numFmtId="4" fontId="14" fillId="35" borderId="72" xfId="48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48" applyNumberFormat="1" applyFont="1" applyFill="1" applyBorder="1" applyAlignment="1">
      <alignment vertical="center"/>
    </xf>
    <xf numFmtId="4" fontId="5" fillId="0" borderId="0" xfId="48" applyNumberFormat="1" applyFont="1" applyFill="1" applyBorder="1" applyAlignment="1">
      <alignment vertical="center"/>
    </xf>
    <xf numFmtId="4" fontId="14" fillId="35" borderId="76" xfId="48" applyNumberFormat="1" applyFont="1" applyFill="1" applyBorder="1" applyAlignment="1">
      <alignment vertical="center"/>
    </xf>
    <xf numFmtId="4" fontId="6" fillId="0" borderId="58" xfId="48" applyNumberFormat="1" applyFont="1" applyFill="1" applyBorder="1" applyAlignment="1">
      <alignment vertical="center"/>
    </xf>
    <xf numFmtId="4" fontId="6" fillId="0" borderId="77" xfId="48" applyNumberFormat="1" applyFont="1" applyFill="1" applyBorder="1" applyAlignment="1">
      <alignment vertical="center"/>
    </xf>
    <xf numFmtId="4" fontId="6" fillId="35" borderId="78" xfId="48" applyNumberFormat="1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 wrapText="1"/>
    </xf>
    <xf numFmtId="4" fontId="6" fillId="34" borderId="55" xfId="48" applyNumberFormat="1" applyFont="1" applyFill="1" applyBorder="1" applyAlignment="1">
      <alignment vertical="center"/>
    </xf>
    <xf numFmtId="4" fontId="6" fillId="34" borderId="79" xfId="48" applyNumberFormat="1" applyFont="1" applyFill="1" applyBorder="1" applyAlignment="1">
      <alignment vertical="center"/>
    </xf>
    <xf numFmtId="3" fontId="6" fillId="34" borderId="53" xfId="48" applyNumberFormat="1" applyFont="1" applyFill="1" applyBorder="1" applyAlignment="1">
      <alignment horizontal="right" vertical="center"/>
    </xf>
    <xf numFmtId="4" fontId="6" fillId="34" borderId="53" xfId="48" applyNumberFormat="1" applyFont="1" applyFill="1" applyBorder="1" applyAlignment="1">
      <alignment vertical="center"/>
    </xf>
    <xf numFmtId="0" fontId="29" fillId="37" borderId="11" xfId="0" applyFont="1" applyFill="1" applyBorder="1" applyAlignment="1">
      <alignment horizontal="center" vertical="center" wrapText="1"/>
    </xf>
    <xf numFmtId="3" fontId="23" fillId="37" borderId="21" xfId="48" applyNumberFormat="1" applyFont="1" applyFill="1" applyBorder="1" applyAlignment="1">
      <alignment vertical="center"/>
    </xf>
    <xf numFmtId="4" fontId="23" fillId="37" borderId="13" xfId="48" applyNumberFormat="1" applyFont="1" applyFill="1" applyBorder="1" applyAlignment="1">
      <alignment vertical="center"/>
    </xf>
    <xf numFmtId="4" fontId="23" fillId="37" borderId="23" xfId="48" applyNumberFormat="1" applyFont="1" applyFill="1" applyBorder="1" applyAlignment="1">
      <alignment vertical="center"/>
    </xf>
    <xf numFmtId="4" fontId="23" fillId="37" borderId="65" xfId="48" applyNumberFormat="1" applyFont="1" applyFill="1" applyBorder="1" applyAlignment="1">
      <alignment vertical="center"/>
    </xf>
    <xf numFmtId="3" fontId="6" fillId="37" borderId="21" xfId="48" applyNumberFormat="1" applyFont="1" applyFill="1" applyBorder="1" applyAlignment="1">
      <alignment horizontal="right" vertical="center"/>
    </xf>
    <xf numFmtId="0" fontId="2" fillId="33" borderId="59" xfId="0" applyFont="1" applyFill="1" applyBorder="1" applyAlignment="1">
      <alignment horizontal="center" vertical="center" wrapText="1"/>
    </xf>
    <xf numFmtId="1" fontId="2" fillId="33" borderId="27" xfId="48" applyNumberFormat="1" applyFont="1" applyFill="1" applyBorder="1" applyAlignment="1">
      <alignment vertical="center"/>
    </xf>
    <xf numFmtId="4" fontId="2" fillId="33" borderId="69" xfId="48" applyNumberFormat="1" applyFont="1" applyFill="1" applyBorder="1" applyAlignment="1">
      <alignment vertical="center"/>
    </xf>
    <xf numFmtId="4" fontId="2" fillId="33" borderId="26" xfId="48" applyNumberFormat="1" applyFont="1" applyFill="1" applyBorder="1" applyAlignment="1">
      <alignment vertical="center"/>
    </xf>
    <xf numFmtId="4" fontId="2" fillId="33" borderId="70" xfId="48" applyNumberFormat="1" applyFont="1" applyFill="1" applyBorder="1" applyAlignment="1">
      <alignment vertical="center"/>
    </xf>
    <xf numFmtId="3" fontId="2" fillId="33" borderId="27" xfId="48" applyNumberFormat="1" applyFont="1" applyFill="1" applyBorder="1" applyAlignment="1">
      <alignment horizontal="right" vertical="center"/>
    </xf>
    <xf numFmtId="4" fontId="2" fillId="33" borderId="31" xfId="48" applyNumberFormat="1" applyFont="1" applyFill="1" applyBorder="1" applyAlignment="1">
      <alignment vertical="center"/>
    </xf>
    <xf numFmtId="4" fontId="6" fillId="33" borderId="28" xfId="48" applyNumberFormat="1" applyFont="1" applyFill="1" applyBorder="1" applyAlignment="1">
      <alignment vertical="center"/>
    </xf>
    <xf numFmtId="4" fontId="6" fillId="33" borderId="56" xfId="48" applyNumberFormat="1" applyFont="1" applyFill="1" applyBorder="1" applyAlignment="1">
      <alignment vertical="center"/>
    </xf>
    <xf numFmtId="0" fontId="2" fillId="33" borderId="61" xfId="0" applyFont="1" applyFill="1" applyBorder="1" applyAlignment="1">
      <alignment horizontal="center" vertical="center" wrapText="1"/>
    </xf>
    <xf numFmtId="3" fontId="26" fillId="33" borderId="35" xfId="48" applyNumberFormat="1" applyFont="1" applyFill="1" applyBorder="1" applyAlignment="1">
      <alignment vertical="center"/>
    </xf>
    <xf numFmtId="4" fontId="26" fillId="33" borderId="67" xfId="48" applyNumberFormat="1" applyFont="1" applyFill="1" applyBorder="1" applyAlignment="1">
      <alignment vertical="center"/>
    </xf>
    <xf numFmtId="3" fontId="27" fillId="33" borderId="35" xfId="48" applyNumberFormat="1" applyFont="1" applyFill="1" applyBorder="1" applyAlignment="1">
      <alignment horizontal="right" vertical="center"/>
    </xf>
    <xf numFmtId="4" fontId="14" fillId="33" borderId="35" xfId="48" applyNumberFormat="1" applyFont="1" applyFill="1" applyBorder="1" applyAlignment="1">
      <alignment vertical="center"/>
    </xf>
    <xf numFmtId="4" fontId="26" fillId="33" borderId="62" xfId="48" applyNumberFormat="1" applyFont="1" applyFill="1" applyBorder="1" applyAlignment="1">
      <alignment vertical="center"/>
    </xf>
    <xf numFmtId="0" fontId="4" fillId="0" borderId="61" xfId="0" applyFont="1" applyFill="1" applyBorder="1" applyAlignment="1">
      <alignment horizontal="center" vertical="center"/>
    </xf>
    <xf numFmtId="4" fontId="2" fillId="0" borderId="30" xfId="48" applyNumberFormat="1" applyFont="1" applyFill="1" applyBorder="1" applyAlignment="1">
      <alignment vertical="center"/>
    </xf>
    <xf numFmtId="4" fontId="2" fillId="0" borderId="19" xfId="48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 wrapText="1"/>
    </xf>
    <xf numFmtId="3" fontId="6" fillId="38" borderId="21" xfId="48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Alignment="1">
      <alignment vertical="center"/>
    </xf>
    <xf numFmtId="0" fontId="4" fillId="34" borderId="50" xfId="0" applyFont="1" applyFill="1" applyBorder="1" applyAlignment="1">
      <alignment horizontal="center" vertical="center" wrapText="1"/>
    </xf>
    <xf numFmtId="0" fontId="29" fillId="37" borderId="38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3" fontId="26" fillId="33" borderId="35" xfId="48" applyNumberFormat="1" applyFont="1" applyFill="1" applyBorder="1" applyAlignment="1">
      <alignment horizontal="right" vertical="center"/>
    </xf>
    <xf numFmtId="4" fontId="26" fillId="33" borderId="34" xfId="48" applyNumberFormat="1" applyFont="1" applyFill="1" applyBorder="1" applyAlignment="1">
      <alignment vertical="center"/>
    </xf>
    <xf numFmtId="3" fontId="2" fillId="33" borderId="35" xfId="48" applyNumberFormat="1" applyFont="1" applyFill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49" fontId="35" fillId="0" borderId="0" xfId="0" applyNumberFormat="1" applyFont="1" applyFill="1" applyBorder="1" applyAlignment="1">
      <alignment vertical="center"/>
    </xf>
    <xf numFmtId="0" fontId="31" fillId="0" borderId="11" xfId="0" applyFont="1" applyBorder="1" applyAlignment="1">
      <alignment horizontal="centerContinuous" vertical="center"/>
    </xf>
    <xf numFmtId="0" fontId="38" fillId="0" borderId="12" xfId="0" applyFont="1" applyBorder="1" applyAlignment="1">
      <alignment horizontal="centerContinuous" vertical="center"/>
    </xf>
    <xf numFmtId="0" fontId="38" fillId="0" borderId="13" xfId="0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8" fillId="0" borderId="13" xfId="0" applyFont="1" applyBorder="1" applyAlignment="1">
      <alignment horizontal="centerContinuous" vertical="center"/>
    </xf>
    <xf numFmtId="0" fontId="37" fillId="33" borderId="0" xfId="0" applyFont="1" applyFill="1" applyBorder="1" applyAlignment="1">
      <alignment horizontal="center" vertical="center"/>
    </xf>
    <xf numFmtId="164" fontId="37" fillId="33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5" fillId="35" borderId="17" xfId="0" applyFont="1" applyFill="1" applyBorder="1" applyAlignment="1">
      <alignment horizontal="centerContinuous" vertical="center"/>
    </xf>
    <xf numFmtId="0" fontId="40" fillId="35" borderId="18" xfId="0" applyFont="1" applyFill="1" applyBorder="1" applyAlignment="1">
      <alignment horizontal="centerContinuous" vertical="center" wrapText="1"/>
    </xf>
    <xf numFmtId="164" fontId="37" fillId="35" borderId="19" xfId="0" applyNumberFormat="1" applyFont="1" applyFill="1" applyBorder="1" applyAlignment="1">
      <alignment horizontal="centerContinuous" vertical="center" wrapText="1"/>
    </xf>
    <xf numFmtId="0" fontId="35" fillId="0" borderId="11" xfId="0" applyFont="1" applyFill="1" applyBorder="1" applyAlignment="1">
      <alignment horizontal="center" vertical="center" wrapText="1"/>
    </xf>
    <xf numFmtId="3" fontId="41" fillId="0" borderId="21" xfId="48" applyNumberFormat="1" applyFont="1" applyFill="1" applyBorder="1" applyAlignment="1">
      <alignment vertical="center"/>
    </xf>
    <xf numFmtId="4" fontId="41" fillId="0" borderId="13" xfId="48" applyNumberFormat="1" applyFont="1" applyFill="1" applyBorder="1" applyAlignment="1">
      <alignment vertical="center"/>
    </xf>
    <xf numFmtId="4" fontId="41" fillId="0" borderId="12" xfId="48" applyNumberFormat="1" applyFont="1" applyFill="1" applyBorder="1" applyAlignment="1">
      <alignment vertical="center"/>
    </xf>
    <xf numFmtId="4" fontId="41" fillId="0" borderId="47" xfId="48" applyNumberFormat="1" applyFont="1" applyFill="1" applyBorder="1" applyAlignment="1">
      <alignment vertical="center"/>
    </xf>
    <xf numFmtId="4" fontId="41" fillId="0" borderId="22" xfId="48" applyNumberFormat="1" applyFont="1" applyFill="1" applyBorder="1" applyAlignment="1">
      <alignment vertical="center"/>
    </xf>
    <xf numFmtId="4" fontId="35" fillId="33" borderId="0" xfId="48" applyNumberFormat="1" applyFont="1" applyFill="1" applyBorder="1" applyAlignment="1">
      <alignment vertical="center"/>
    </xf>
    <xf numFmtId="4" fontId="41" fillId="0" borderId="21" xfId="48" applyNumberFormat="1" applyFont="1" applyFill="1" applyBorder="1" applyAlignment="1">
      <alignment vertical="center"/>
    </xf>
    <xf numFmtId="4" fontId="41" fillId="0" borderId="23" xfId="48" applyNumberFormat="1" applyFont="1" applyFill="1" applyBorder="1" applyAlignment="1">
      <alignment horizontal="right" vertical="center"/>
    </xf>
    <xf numFmtId="4" fontId="41" fillId="0" borderId="47" xfId="48" applyNumberFormat="1" applyFont="1" applyFill="1" applyBorder="1" applyAlignment="1">
      <alignment horizontal="right" vertical="center"/>
    </xf>
    <xf numFmtId="0" fontId="35" fillId="0" borderId="20" xfId="0" applyFont="1" applyFill="1" applyBorder="1" applyAlignment="1">
      <alignment horizontal="center" vertical="center" wrapText="1"/>
    </xf>
    <xf numFmtId="3" fontId="41" fillId="0" borderId="47" xfId="48" applyNumberFormat="1" applyFont="1" applyFill="1" applyBorder="1" applyAlignment="1">
      <alignment horizontal="center" vertical="center"/>
    </xf>
    <xf numFmtId="4" fontId="41" fillId="0" borderId="23" xfId="48" applyNumberFormat="1" applyFont="1" applyFill="1" applyBorder="1" applyAlignment="1">
      <alignment vertical="center"/>
    </xf>
    <xf numFmtId="0" fontId="36" fillId="0" borderId="59" xfId="0" applyFont="1" applyFill="1" applyBorder="1" applyAlignment="1">
      <alignment horizontal="center" vertical="center" wrapText="1"/>
    </xf>
    <xf numFmtId="3" fontId="42" fillId="0" borderId="27" xfId="48" applyNumberFormat="1" applyFont="1" applyFill="1" applyBorder="1" applyAlignment="1">
      <alignment vertical="center"/>
    </xf>
    <xf numFmtId="4" fontId="42" fillId="0" borderId="70" xfId="48" applyNumberFormat="1" applyFont="1" applyFill="1" applyBorder="1" applyAlignment="1">
      <alignment vertical="center"/>
    </xf>
    <xf numFmtId="4" fontId="42" fillId="0" borderId="80" xfId="48" applyNumberFormat="1" applyFont="1" applyFill="1" applyBorder="1" applyAlignment="1">
      <alignment vertical="center"/>
    </xf>
    <xf numFmtId="4" fontId="42" fillId="36" borderId="31" xfId="48" applyNumberFormat="1" applyFont="1" applyFill="1" applyBorder="1" applyAlignment="1">
      <alignment vertical="center"/>
    </xf>
    <xf numFmtId="4" fontId="42" fillId="0" borderId="26" xfId="48" applyNumberFormat="1" applyFont="1" applyFill="1" applyBorder="1" applyAlignment="1">
      <alignment vertical="center"/>
    </xf>
    <xf numFmtId="3" fontId="42" fillId="36" borderId="27" xfId="48" applyNumberFormat="1" applyFont="1" applyFill="1" applyBorder="1" applyAlignment="1">
      <alignment vertical="center"/>
    </xf>
    <xf numFmtId="4" fontId="42" fillId="36" borderId="25" xfId="48" applyNumberFormat="1" applyFont="1" applyFill="1" applyBorder="1" applyAlignment="1">
      <alignment vertical="center"/>
    </xf>
    <xf numFmtId="4" fontId="42" fillId="35" borderId="62" xfId="48" applyNumberFormat="1" applyFont="1" applyFill="1" applyBorder="1" applyAlignment="1">
      <alignment vertical="center"/>
    </xf>
    <xf numFmtId="4" fontId="42" fillId="0" borderId="28" xfId="48" applyNumberFormat="1" applyFont="1" applyFill="1" applyBorder="1" applyAlignment="1">
      <alignment vertical="center"/>
    </xf>
    <xf numFmtId="4" fontId="42" fillId="0" borderId="42" xfId="48" applyNumberFormat="1" applyFont="1" applyFill="1" applyBorder="1" applyAlignment="1">
      <alignment vertical="center"/>
    </xf>
    <xf numFmtId="4" fontId="42" fillId="0" borderId="56" xfId="48" applyNumberFormat="1" applyFont="1" applyFill="1" applyBorder="1" applyAlignment="1">
      <alignment vertical="center"/>
    </xf>
    <xf numFmtId="0" fontId="35" fillId="0" borderId="24" xfId="0" applyFont="1" applyFill="1" applyBorder="1" applyAlignment="1">
      <alignment horizontal="center" vertical="center" wrapText="1"/>
    </xf>
    <xf numFmtId="3" fontId="41" fillId="0" borderId="26" xfId="48" applyNumberFormat="1" applyFont="1" applyFill="1" applyBorder="1" applyAlignment="1">
      <alignment horizontal="center" vertical="center"/>
    </xf>
    <xf numFmtId="4" fontId="41" fillId="0" borderId="31" xfId="48" applyNumberFormat="1" applyFont="1" applyFill="1" applyBorder="1" applyAlignment="1">
      <alignment vertical="center"/>
    </xf>
    <xf numFmtId="0" fontId="36" fillId="0" borderId="61" xfId="0" applyFont="1" applyFill="1" applyBorder="1" applyAlignment="1">
      <alignment horizontal="center" vertical="center"/>
    </xf>
    <xf numFmtId="3" fontId="42" fillId="0" borderId="35" xfId="48" applyNumberFormat="1" applyFont="1" applyFill="1" applyBorder="1" applyAlignment="1">
      <alignment vertical="center"/>
    </xf>
    <xf numFmtId="4" fontId="42" fillId="0" borderId="62" xfId="48" applyNumberFormat="1" applyFont="1" applyFill="1" applyBorder="1" applyAlignment="1">
      <alignment vertical="center"/>
    </xf>
    <xf numFmtId="3" fontId="42" fillId="0" borderId="33" xfId="48" applyNumberFormat="1" applyFont="1" applyFill="1" applyBorder="1" applyAlignment="1">
      <alignment vertical="center"/>
    </xf>
    <xf numFmtId="4" fontId="42" fillId="0" borderId="81" xfId="48" applyNumberFormat="1" applyFont="1" applyFill="1" applyBorder="1" applyAlignment="1">
      <alignment vertical="center"/>
    </xf>
    <xf numFmtId="4" fontId="42" fillId="36" borderId="30" xfId="48" applyNumberFormat="1" applyFont="1" applyFill="1" applyBorder="1" applyAlignment="1">
      <alignment vertical="center"/>
    </xf>
    <xf numFmtId="4" fontId="42" fillId="0" borderId="33" xfId="48" applyNumberFormat="1" applyFont="1" applyFill="1" applyBorder="1" applyAlignment="1">
      <alignment vertical="center"/>
    </xf>
    <xf numFmtId="3" fontId="42" fillId="36" borderId="35" xfId="48" applyNumberFormat="1" applyFont="1" applyFill="1" applyBorder="1" applyAlignment="1">
      <alignment vertical="center"/>
    </xf>
    <xf numFmtId="4" fontId="42" fillId="36" borderId="34" xfId="48" applyNumberFormat="1" applyFont="1" applyFill="1" applyBorder="1" applyAlignment="1">
      <alignment vertical="center"/>
    </xf>
    <xf numFmtId="4" fontId="36" fillId="33" borderId="0" xfId="48" applyNumberFormat="1" applyFont="1" applyFill="1" applyBorder="1" applyAlignment="1">
      <alignment vertical="center"/>
    </xf>
    <xf numFmtId="4" fontId="42" fillId="0" borderId="35" xfId="48" applyNumberFormat="1" applyFont="1" applyFill="1" applyBorder="1" applyAlignment="1">
      <alignment vertical="center"/>
    </xf>
    <xf numFmtId="4" fontId="42" fillId="0" borderId="30" xfId="48" applyNumberFormat="1" applyFont="1" applyFill="1" applyBorder="1" applyAlignment="1">
      <alignment vertical="center"/>
    </xf>
    <xf numFmtId="0" fontId="36" fillId="0" borderId="48" xfId="0" applyFont="1" applyFill="1" applyBorder="1" applyAlignment="1">
      <alignment horizontal="center" vertical="center"/>
    </xf>
    <xf numFmtId="3" fontId="42" fillId="0" borderId="36" xfId="48" applyNumberFormat="1" applyFont="1" applyFill="1" applyBorder="1" applyAlignment="1">
      <alignment horizontal="center" vertical="center"/>
    </xf>
    <xf numFmtId="4" fontId="42" fillId="0" borderId="37" xfId="48" applyNumberFormat="1" applyFont="1" applyFill="1" applyBorder="1" applyAlignment="1">
      <alignment vertical="center"/>
    </xf>
    <xf numFmtId="0" fontId="36" fillId="0" borderId="17" xfId="0" applyFont="1" applyFill="1" applyBorder="1" applyAlignment="1">
      <alignment horizontal="center" vertical="center"/>
    </xf>
    <xf numFmtId="3" fontId="42" fillId="0" borderId="41" xfId="48" applyNumberFormat="1" applyFont="1" applyFill="1" applyBorder="1" applyAlignment="1">
      <alignment vertical="center"/>
    </xf>
    <xf numFmtId="4" fontId="42" fillId="0" borderId="72" xfId="48" applyNumberFormat="1" applyFont="1" applyFill="1" applyBorder="1" applyAlignment="1">
      <alignment vertical="center"/>
    </xf>
    <xf numFmtId="3" fontId="42" fillId="0" borderId="40" xfId="48" applyNumberFormat="1" applyFont="1" applyFill="1" applyBorder="1" applyAlignment="1">
      <alignment vertical="center"/>
    </xf>
    <xf numFmtId="4" fontId="42" fillId="0" borderId="82" xfId="48" applyNumberFormat="1" applyFont="1" applyFill="1" applyBorder="1" applyAlignment="1">
      <alignment vertical="center"/>
    </xf>
    <xf numFmtId="4" fontId="42" fillId="36" borderId="19" xfId="48" applyNumberFormat="1" applyFont="1" applyFill="1" applyBorder="1" applyAlignment="1">
      <alignment vertical="center"/>
    </xf>
    <xf numFmtId="4" fontId="42" fillId="0" borderId="40" xfId="48" applyNumberFormat="1" applyFont="1" applyFill="1" applyBorder="1" applyAlignment="1">
      <alignment vertical="center"/>
    </xf>
    <xf numFmtId="3" fontId="42" fillId="36" borderId="41" xfId="48" applyNumberFormat="1" applyFont="1" applyFill="1" applyBorder="1" applyAlignment="1">
      <alignment vertical="center"/>
    </xf>
    <xf numFmtId="4" fontId="42" fillId="36" borderId="39" xfId="48" applyNumberFormat="1" applyFont="1" applyFill="1" applyBorder="1" applyAlignment="1">
      <alignment vertical="center"/>
    </xf>
    <xf numFmtId="4" fontId="41" fillId="0" borderId="13" xfId="48" applyNumberFormat="1" applyFont="1" applyFill="1" applyBorder="1" applyAlignment="1">
      <alignment horizontal="right" vertical="center"/>
    </xf>
    <xf numFmtId="3" fontId="41" fillId="0" borderId="22" xfId="48" applyNumberFormat="1" applyFont="1" applyFill="1" applyBorder="1" applyAlignment="1">
      <alignment horizontal="right" vertical="center"/>
    </xf>
    <xf numFmtId="4" fontId="41" fillId="0" borderId="12" xfId="48" applyNumberFormat="1" applyFont="1" applyFill="1" applyBorder="1" applyAlignment="1">
      <alignment horizontal="right" vertical="center"/>
    </xf>
    <xf numFmtId="3" fontId="41" fillId="0" borderId="21" xfId="48" applyNumberFormat="1" applyFont="1" applyFill="1" applyBorder="1" applyAlignment="1">
      <alignment horizontal="right" vertical="center"/>
    </xf>
    <xf numFmtId="4" fontId="41" fillId="36" borderId="23" xfId="48" applyNumberFormat="1" applyFont="1" applyFill="1" applyBorder="1" applyAlignment="1">
      <alignment vertical="center"/>
    </xf>
    <xf numFmtId="3" fontId="41" fillId="36" borderId="21" xfId="48" applyNumberFormat="1" applyFont="1" applyFill="1" applyBorder="1" applyAlignment="1">
      <alignment vertical="center"/>
    </xf>
    <xf numFmtId="4" fontId="41" fillId="36" borderId="22" xfId="48" applyNumberFormat="1" applyFont="1" applyFill="1" applyBorder="1" applyAlignment="1">
      <alignment vertical="center"/>
    </xf>
    <xf numFmtId="4" fontId="41" fillId="35" borderId="13" xfId="48" applyNumberFormat="1" applyFont="1" applyFill="1" applyBorder="1" applyAlignment="1">
      <alignment horizontal="right" vertical="center"/>
    </xf>
    <xf numFmtId="4" fontId="41" fillId="35" borderId="13" xfId="48" applyNumberFormat="1" applyFont="1" applyFill="1" applyBorder="1" applyAlignment="1">
      <alignment vertical="center"/>
    </xf>
    <xf numFmtId="4" fontId="42" fillId="35" borderId="60" xfId="48" applyNumberFormat="1" applyFont="1" applyFill="1" applyBorder="1" applyAlignment="1">
      <alignment vertical="center"/>
    </xf>
    <xf numFmtId="0" fontId="36" fillId="0" borderId="48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4" fontId="42" fillId="0" borderId="44" xfId="48" applyNumberFormat="1" applyFont="1" applyFill="1" applyBorder="1" applyAlignment="1">
      <alignment vertical="center"/>
    </xf>
    <xf numFmtId="4" fontId="42" fillId="0" borderId="46" xfId="48" applyNumberFormat="1" applyFont="1" applyFill="1" applyBorder="1" applyAlignment="1">
      <alignment vertical="center"/>
    </xf>
    <xf numFmtId="4" fontId="42" fillId="0" borderId="64" xfId="48" applyNumberFormat="1" applyFont="1" applyFill="1" applyBorder="1" applyAlignment="1">
      <alignment vertical="center"/>
    </xf>
    <xf numFmtId="4" fontId="42" fillId="35" borderId="63" xfId="48" applyNumberFormat="1" applyFont="1" applyFill="1" applyBorder="1" applyAlignment="1">
      <alignment vertical="center"/>
    </xf>
    <xf numFmtId="0" fontId="35" fillId="33" borderId="11" xfId="0" applyFont="1" applyFill="1" applyBorder="1" applyAlignment="1">
      <alignment horizontal="center" vertical="center" wrapText="1"/>
    </xf>
    <xf numFmtId="3" fontId="41" fillId="0" borderId="22" xfId="48" applyNumberFormat="1" applyFont="1" applyFill="1" applyBorder="1" applyAlignment="1">
      <alignment vertical="center"/>
    </xf>
    <xf numFmtId="0" fontId="35" fillId="33" borderId="20" xfId="0" applyFont="1" applyFill="1" applyBorder="1" applyAlignment="1">
      <alignment horizontal="center" vertical="center" wrapText="1"/>
    </xf>
    <xf numFmtId="0" fontId="36" fillId="0" borderId="59" xfId="0" applyFont="1" applyFill="1" applyBorder="1" applyAlignment="1">
      <alignment horizontal="center" vertical="center"/>
    </xf>
    <xf numFmtId="3" fontId="41" fillId="0" borderId="47" xfId="48" applyNumberFormat="1" applyFont="1" applyFill="1" applyBorder="1" applyAlignment="1">
      <alignment vertical="center"/>
    </xf>
    <xf numFmtId="0" fontId="36" fillId="0" borderId="50" xfId="0" applyFont="1" applyFill="1" applyBorder="1" applyAlignment="1">
      <alignment horizontal="center" vertical="center"/>
    </xf>
    <xf numFmtId="4" fontId="42" fillId="0" borderId="27" xfId="48" applyNumberFormat="1" applyFont="1" applyFill="1" applyBorder="1" applyAlignment="1">
      <alignment vertical="center"/>
    </xf>
    <xf numFmtId="4" fontId="42" fillId="0" borderId="31" xfId="48" applyNumberFormat="1" applyFont="1" applyFill="1" applyBorder="1" applyAlignment="1">
      <alignment vertical="center"/>
    </xf>
    <xf numFmtId="165" fontId="36" fillId="0" borderId="61" xfId="0" applyNumberFormat="1" applyFont="1" applyFill="1" applyBorder="1" applyAlignment="1" quotePrefix="1">
      <alignment horizontal="center" vertical="center"/>
    </xf>
    <xf numFmtId="165" fontId="36" fillId="0" borderId="17" xfId="0" applyNumberFormat="1" applyFont="1" applyFill="1" applyBorder="1" applyAlignment="1" quotePrefix="1">
      <alignment horizontal="center" vertical="center"/>
    </xf>
    <xf numFmtId="3" fontId="42" fillId="0" borderId="44" xfId="48" applyNumberFormat="1" applyFont="1" applyFill="1" applyBorder="1" applyAlignment="1">
      <alignment vertical="center"/>
    </xf>
    <xf numFmtId="165" fontId="36" fillId="0" borderId="51" xfId="0" applyNumberFormat="1" applyFont="1" applyFill="1" applyBorder="1" applyAlignment="1" quotePrefix="1">
      <alignment horizontal="center" vertical="center"/>
    </xf>
    <xf numFmtId="165" fontId="35" fillId="34" borderId="11" xfId="0" applyNumberFormat="1" applyFont="1" applyFill="1" applyBorder="1" applyAlignment="1">
      <alignment horizontal="center" vertical="center" wrapText="1"/>
    </xf>
    <xf numFmtId="3" fontId="41" fillId="34" borderId="21" xfId="48" applyNumberFormat="1" applyFont="1" applyFill="1" applyBorder="1" applyAlignment="1">
      <alignment vertical="center"/>
    </xf>
    <xf numFmtId="4" fontId="41" fillId="34" borderId="23" xfId="48" applyNumberFormat="1" applyFont="1" applyFill="1" applyBorder="1" applyAlignment="1">
      <alignment vertical="center"/>
    </xf>
    <xf numFmtId="3" fontId="41" fillId="34" borderId="47" xfId="48" applyNumberFormat="1" applyFont="1" applyFill="1" applyBorder="1" applyAlignment="1">
      <alignment vertical="center"/>
    </xf>
    <xf numFmtId="3" fontId="41" fillId="34" borderId="22" xfId="48" applyNumberFormat="1" applyFont="1" applyFill="1" applyBorder="1" applyAlignment="1">
      <alignment vertical="center"/>
    </xf>
    <xf numFmtId="4" fontId="41" fillId="34" borderId="12" xfId="48" applyNumberFormat="1" applyFont="1" applyFill="1" applyBorder="1" applyAlignment="1">
      <alignment vertical="center"/>
    </xf>
    <xf numFmtId="4" fontId="41" fillId="34" borderId="47" xfId="48" applyNumberFormat="1" applyFont="1" applyFill="1" applyBorder="1" applyAlignment="1">
      <alignment vertical="center"/>
    </xf>
    <xf numFmtId="4" fontId="41" fillId="34" borderId="13" xfId="48" applyNumberFormat="1" applyFont="1" applyFill="1" applyBorder="1" applyAlignment="1">
      <alignment vertical="center"/>
    </xf>
    <xf numFmtId="4" fontId="41" fillId="34" borderId="22" xfId="48" applyNumberFormat="1" applyFont="1" applyFill="1" applyBorder="1" applyAlignment="1">
      <alignment vertical="center"/>
    </xf>
    <xf numFmtId="4" fontId="35" fillId="34" borderId="21" xfId="48" applyNumberFormat="1" applyFont="1" applyFill="1" applyBorder="1" applyAlignment="1">
      <alignment vertical="center"/>
    </xf>
    <xf numFmtId="4" fontId="35" fillId="34" borderId="23" xfId="48" applyNumberFormat="1" applyFont="1" applyFill="1" applyBorder="1" applyAlignment="1">
      <alignment vertical="center"/>
    </xf>
    <xf numFmtId="4" fontId="35" fillId="34" borderId="47" xfId="48" applyNumberFormat="1" applyFont="1" applyFill="1" applyBorder="1" applyAlignment="1">
      <alignment vertical="center"/>
    </xf>
    <xf numFmtId="4" fontId="35" fillId="35" borderId="47" xfId="48" applyNumberFormat="1" applyFont="1" applyFill="1" applyBorder="1" applyAlignment="1">
      <alignment vertical="center"/>
    </xf>
    <xf numFmtId="165" fontId="35" fillId="34" borderId="20" xfId="0" applyNumberFormat="1" applyFont="1" applyFill="1" applyBorder="1" applyAlignment="1">
      <alignment horizontal="center" vertical="center" wrapText="1"/>
    </xf>
    <xf numFmtId="3" fontId="41" fillId="34" borderId="47" xfId="48" applyNumberFormat="1" applyFont="1" applyFill="1" applyBorder="1" applyAlignment="1">
      <alignment horizontal="center" vertical="center"/>
    </xf>
    <xf numFmtId="4" fontId="41" fillId="34" borderId="23" xfId="48" applyNumberFormat="1" applyFont="1" applyFill="1" applyBorder="1" applyAlignment="1">
      <alignment horizontal="right" vertical="center"/>
    </xf>
    <xf numFmtId="0" fontId="35" fillId="0" borderId="20" xfId="0" applyFont="1" applyFill="1" applyBorder="1" applyAlignment="1">
      <alignment horizontal="centerContinuous" vertical="center" wrapText="1"/>
    </xf>
    <xf numFmtId="3" fontId="36" fillId="0" borderId="47" xfId="48" applyNumberFormat="1" applyFont="1" applyFill="1" applyBorder="1" applyAlignment="1">
      <alignment horizontal="centerContinuous" vertical="center"/>
    </xf>
    <xf numFmtId="4" fontId="36" fillId="0" borderId="23" xfId="48" applyNumberFormat="1" applyFont="1" applyFill="1" applyBorder="1" applyAlignment="1">
      <alignment horizontal="centerContinuous" vertical="center"/>
    </xf>
    <xf numFmtId="0" fontId="31" fillId="39" borderId="11" xfId="0" applyFont="1" applyFill="1" applyBorder="1" applyAlignment="1">
      <alignment horizontal="center" vertical="center" wrapText="1"/>
    </xf>
    <xf numFmtId="3" fontId="43" fillId="33" borderId="21" xfId="0" applyNumberFormat="1" applyFont="1" applyFill="1" applyBorder="1" applyAlignment="1">
      <alignment vertical="center" wrapText="1"/>
    </xf>
    <xf numFmtId="4" fontId="43" fillId="33" borderId="13" xfId="0" applyNumberFormat="1" applyFont="1" applyFill="1" applyBorder="1" applyAlignment="1">
      <alignment vertical="center" wrapText="1"/>
    </xf>
    <xf numFmtId="4" fontId="43" fillId="33" borderId="23" xfId="0" applyNumberFormat="1" applyFont="1" applyFill="1" applyBorder="1" applyAlignment="1">
      <alignment vertical="center" wrapText="1"/>
    </xf>
    <xf numFmtId="3" fontId="43" fillId="0" borderId="21" xfId="0" applyNumberFormat="1" applyFont="1" applyFill="1" applyBorder="1" applyAlignment="1">
      <alignment vertical="center" wrapText="1"/>
    </xf>
    <xf numFmtId="4" fontId="43" fillId="0" borderId="47" xfId="0" applyNumberFormat="1" applyFont="1" applyFill="1" applyBorder="1" applyAlignment="1">
      <alignment vertical="center" wrapText="1"/>
    </xf>
    <xf numFmtId="4" fontId="43" fillId="0" borderId="13" xfId="0" applyNumberFormat="1" applyFont="1" applyFill="1" applyBorder="1" applyAlignment="1">
      <alignment vertical="center" wrapText="1"/>
    </xf>
    <xf numFmtId="4" fontId="43" fillId="33" borderId="22" xfId="0" applyNumberFormat="1" applyFont="1" applyFill="1" applyBorder="1" applyAlignment="1">
      <alignment vertical="center" wrapText="1"/>
    </xf>
    <xf numFmtId="0" fontId="35" fillId="0" borderId="20" xfId="0" applyFont="1" applyFill="1" applyBorder="1" applyAlignment="1">
      <alignment horizontal="center" vertical="center"/>
    </xf>
    <xf numFmtId="3" fontId="41" fillId="0" borderId="21" xfId="48" applyNumberFormat="1" applyFont="1" applyFill="1" applyBorder="1" applyAlignment="1">
      <alignment horizontal="center" vertical="center"/>
    </xf>
    <xf numFmtId="3" fontId="36" fillId="0" borderId="48" xfId="0" applyNumberFormat="1" applyFont="1" applyFill="1" applyBorder="1" applyAlignment="1" quotePrefix="1">
      <alignment horizontal="center" vertical="center"/>
    </xf>
    <xf numFmtId="3" fontId="42" fillId="0" borderId="36" xfId="48" applyNumberFormat="1" applyFont="1" applyFill="1" applyBorder="1" applyAlignment="1">
      <alignment vertical="center"/>
    </xf>
    <xf numFmtId="0" fontId="35" fillId="0" borderId="11" xfId="0" applyFont="1" applyFill="1" applyBorder="1" applyAlignment="1">
      <alignment horizontal="center" vertical="center"/>
    </xf>
    <xf numFmtId="3" fontId="42" fillId="36" borderId="28" xfId="48" applyNumberFormat="1" applyFont="1" applyFill="1" applyBorder="1" applyAlignment="1">
      <alignment vertical="center"/>
    </xf>
    <xf numFmtId="4" fontId="42" fillId="36" borderId="33" xfId="48" applyNumberFormat="1" applyFont="1" applyFill="1" applyBorder="1" applyAlignment="1">
      <alignment vertical="center"/>
    </xf>
    <xf numFmtId="0" fontId="36" fillId="0" borderId="51" xfId="0" applyFont="1" applyFill="1" applyBorder="1" applyAlignment="1">
      <alignment horizontal="center" vertical="center"/>
    </xf>
    <xf numFmtId="3" fontId="42" fillId="36" borderId="44" xfId="48" applyNumberFormat="1" applyFont="1" applyFill="1" applyBorder="1" applyAlignment="1">
      <alignment vertical="center"/>
    </xf>
    <xf numFmtId="3" fontId="36" fillId="0" borderId="59" xfId="0" applyNumberFormat="1" applyFont="1" applyFill="1" applyBorder="1" applyAlignment="1" quotePrefix="1">
      <alignment horizontal="center" vertical="center"/>
    </xf>
    <xf numFmtId="3" fontId="36" fillId="0" borderId="61" xfId="0" applyNumberFormat="1" applyFont="1" applyFill="1" applyBorder="1" applyAlignment="1" quotePrefix="1">
      <alignment horizontal="center" vertical="center"/>
    </xf>
    <xf numFmtId="3" fontId="36" fillId="0" borderId="17" xfId="0" applyNumberFormat="1" applyFont="1" applyFill="1" applyBorder="1" applyAlignment="1" quotePrefix="1">
      <alignment horizontal="center" vertical="center"/>
    </xf>
    <xf numFmtId="0" fontId="35" fillId="34" borderId="50" xfId="0" applyFont="1" applyFill="1" applyBorder="1" applyAlignment="1">
      <alignment horizontal="center" vertical="center" wrapText="1"/>
    </xf>
    <xf numFmtId="3" fontId="41" fillId="34" borderId="53" xfId="0" applyNumberFormat="1" applyFont="1" applyFill="1" applyBorder="1" applyAlignment="1">
      <alignment horizontal="center" vertical="center" wrapText="1"/>
    </xf>
    <xf numFmtId="4" fontId="41" fillId="34" borderId="68" xfId="0" applyNumberFormat="1" applyFont="1" applyFill="1" applyBorder="1" applyAlignment="1">
      <alignment horizontal="center" vertical="center" wrapText="1"/>
    </xf>
    <xf numFmtId="0" fontId="44" fillId="37" borderId="38" xfId="0" applyFont="1" applyFill="1" applyBorder="1" applyAlignment="1">
      <alignment horizontal="center" vertical="center" wrapText="1"/>
    </xf>
    <xf numFmtId="3" fontId="82" fillId="37" borderId="35" xfId="0" applyNumberFormat="1" applyFont="1" applyFill="1" applyBorder="1" applyAlignment="1">
      <alignment horizontal="center" vertical="center" wrapText="1"/>
    </xf>
    <xf numFmtId="4" fontId="82" fillId="37" borderId="62" xfId="0" applyNumberFormat="1" applyFont="1" applyFill="1" applyBorder="1" applyAlignment="1">
      <alignment horizontal="center" vertical="center" wrapText="1"/>
    </xf>
    <xf numFmtId="0" fontId="35" fillId="35" borderId="20" xfId="0" applyFont="1" applyFill="1" applyBorder="1" applyAlignment="1">
      <alignment horizontal="center" vertical="center" wrapText="1"/>
    </xf>
    <xf numFmtId="3" fontId="41" fillId="35" borderId="64" xfId="48" applyNumberFormat="1" applyFont="1" applyFill="1" applyBorder="1" applyAlignment="1">
      <alignment horizontal="center" vertical="center"/>
    </xf>
    <xf numFmtId="4" fontId="41" fillId="35" borderId="46" xfId="48" applyNumberFormat="1" applyFont="1" applyFill="1" applyBorder="1" applyAlignment="1">
      <alignment vertical="center"/>
    </xf>
    <xf numFmtId="0" fontId="36" fillId="35" borderId="48" xfId="0" applyFont="1" applyFill="1" applyBorder="1" applyAlignment="1">
      <alignment horizontal="center" vertical="center"/>
    </xf>
    <xf numFmtId="3" fontId="41" fillId="35" borderId="36" xfId="48" applyNumberFormat="1" applyFont="1" applyFill="1" applyBorder="1" applyAlignment="1">
      <alignment vertical="center"/>
    </xf>
    <xf numFmtId="4" fontId="41" fillId="35" borderId="49" xfId="48" applyNumberFormat="1" applyFont="1" applyFill="1" applyBorder="1" applyAlignment="1">
      <alignment vertical="center"/>
    </xf>
    <xf numFmtId="0" fontId="36" fillId="35" borderId="50" xfId="0" applyFont="1" applyFill="1" applyBorder="1" applyAlignment="1">
      <alignment horizontal="center" vertical="center"/>
    </xf>
    <xf numFmtId="3" fontId="41" fillId="35" borderId="54" xfId="48" applyNumberFormat="1" applyFont="1" applyFill="1" applyBorder="1" applyAlignment="1">
      <alignment vertical="center"/>
    </xf>
    <xf numFmtId="4" fontId="41" fillId="35" borderId="55" xfId="48" applyNumberFormat="1" applyFont="1" applyFill="1" applyBorder="1" applyAlignment="1">
      <alignment vertical="center"/>
    </xf>
    <xf numFmtId="0" fontId="36" fillId="35" borderId="43" xfId="0" applyFont="1" applyFill="1" applyBorder="1" applyAlignment="1">
      <alignment horizontal="center" vertical="center" wrapText="1"/>
    </xf>
    <xf numFmtId="3" fontId="41" fillId="35" borderId="56" xfId="48" applyNumberFormat="1" applyFont="1" applyFill="1" applyBorder="1" applyAlignment="1">
      <alignment vertical="center"/>
    </xf>
    <xf numFmtId="4" fontId="41" fillId="35" borderId="42" xfId="48" applyNumberFormat="1" applyFont="1" applyFill="1" applyBorder="1" applyAlignment="1">
      <alignment vertical="center"/>
    </xf>
    <xf numFmtId="0" fontId="36" fillId="35" borderId="50" xfId="0" applyFont="1" applyFill="1" applyBorder="1" applyAlignment="1">
      <alignment horizontal="center" vertical="center" wrapText="1"/>
    </xf>
    <xf numFmtId="0" fontId="35" fillId="36" borderId="20" xfId="0" applyFont="1" applyFill="1" applyBorder="1" applyAlignment="1">
      <alignment horizontal="center" vertical="center" wrapText="1"/>
    </xf>
    <xf numFmtId="3" fontId="41" fillId="36" borderId="47" xfId="48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3" fontId="36" fillId="0" borderId="0" xfId="48" applyNumberFormat="1" applyFont="1" applyFill="1" applyBorder="1" applyAlignment="1">
      <alignment vertical="center"/>
    </xf>
    <xf numFmtId="4" fontId="36" fillId="0" borderId="0" xfId="48" applyNumberFormat="1" applyFont="1" applyFill="1" applyBorder="1" applyAlignment="1">
      <alignment vertical="center"/>
    </xf>
    <xf numFmtId="0" fontId="35" fillId="34" borderId="11" xfId="0" applyFont="1" applyFill="1" applyBorder="1" applyAlignment="1">
      <alignment horizontal="center" vertical="center" wrapText="1"/>
    </xf>
    <xf numFmtId="3" fontId="41" fillId="34" borderId="53" xfId="48" applyNumberFormat="1" applyFont="1" applyFill="1" applyBorder="1" applyAlignment="1">
      <alignment vertical="center"/>
    </xf>
    <xf numFmtId="4" fontId="41" fillId="34" borderId="68" xfId="48" applyNumberFormat="1" applyFont="1" applyFill="1" applyBorder="1" applyAlignment="1">
      <alignment vertical="center"/>
    </xf>
    <xf numFmtId="4" fontId="41" fillId="34" borderId="55" xfId="48" applyNumberFormat="1" applyFont="1" applyFill="1" applyBorder="1" applyAlignment="1">
      <alignment vertical="center"/>
    </xf>
    <xf numFmtId="4" fontId="41" fillId="34" borderId="54" xfId="48" applyNumberFormat="1" applyFont="1" applyFill="1" applyBorder="1" applyAlignment="1">
      <alignment vertical="center"/>
    </xf>
    <xf numFmtId="4" fontId="41" fillId="34" borderId="14" xfId="48" applyNumberFormat="1" applyFont="1" applyFill="1" applyBorder="1" applyAlignment="1">
      <alignment vertical="center"/>
    </xf>
    <xf numFmtId="4" fontId="35" fillId="33" borderId="48" xfId="48" applyNumberFormat="1" applyFont="1" applyFill="1" applyBorder="1" applyAlignment="1">
      <alignment vertical="center"/>
    </xf>
    <xf numFmtId="4" fontId="41" fillId="34" borderId="53" xfId="48" applyNumberFormat="1" applyFont="1" applyFill="1" applyBorder="1" applyAlignment="1">
      <alignment vertical="center"/>
    </xf>
    <xf numFmtId="0" fontId="44" fillId="37" borderId="11" xfId="0" applyFont="1" applyFill="1" applyBorder="1" applyAlignment="1">
      <alignment horizontal="center" vertical="center" wrapText="1"/>
    </xf>
    <xf numFmtId="3" fontId="43" fillId="37" borderId="21" xfId="48" applyNumberFormat="1" applyFont="1" applyFill="1" applyBorder="1" applyAlignment="1">
      <alignment vertical="center"/>
    </xf>
    <xf numFmtId="4" fontId="43" fillId="37" borderId="13" xfId="48" applyNumberFormat="1" applyFont="1" applyFill="1" applyBorder="1" applyAlignment="1">
      <alignment vertical="center"/>
    </xf>
    <xf numFmtId="4" fontId="43" fillId="37" borderId="23" xfId="48" applyNumberFormat="1" applyFont="1" applyFill="1" applyBorder="1" applyAlignment="1">
      <alignment vertical="center"/>
    </xf>
    <xf numFmtId="3" fontId="41" fillId="37" borderId="21" xfId="48" applyNumberFormat="1" applyFont="1" applyFill="1" applyBorder="1" applyAlignment="1">
      <alignment vertical="center"/>
    </xf>
    <xf numFmtId="4" fontId="41" fillId="37" borderId="47" xfId="48" applyNumberFormat="1" applyFont="1" applyFill="1" applyBorder="1" applyAlignment="1">
      <alignment vertical="center"/>
    </xf>
    <xf numFmtId="4" fontId="41" fillId="37" borderId="13" xfId="48" applyNumberFormat="1" applyFont="1" applyFill="1" applyBorder="1" applyAlignment="1">
      <alignment vertical="center"/>
    </xf>
    <xf numFmtId="4" fontId="41" fillId="37" borderId="22" xfId="48" applyNumberFormat="1" applyFont="1" applyFill="1" applyBorder="1" applyAlignment="1">
      <alignment vertical="center"/>
    </xf>
    <xf numFmtId="4" fontId="41" fillId="37" borderId="23" xfId="48" applyNumberFormat="1" applyFont="1" applyFill="1" applyBorder="1" applyAlignment="1">
      <alignment vertical="center"/>
    </xf>
    <xf numFmtId="4" fontId="41" fillId="37" borderId="21" xfId="48" applyNumberFormat="1" applyFont="1" applyFill="1" applyBorder="1" applyAlignment="1">
      <alignment vertical="center"/>
    </xf>
    <xf numFmtId="0" fontId="31" fillId="33" borderId="59" xfId="0" applyFont="1" applyFill="1" applyBorder="1" applyAlignment="1">
      <alignment horizontal="center" vertical="center" wrapText="1"/>
    </xf>
    <xf numFmtId="3" fontId="43" fillId="33" borderId="27" xfId="48" applyNumberFormat="1" applyFont="1" applyFill="1" applyBorder="1" applyAlignment="1">
      <alignment vertical="center"/>
    </xf>
    <xf numFmtId="4" fontId="43" fillId="33" borderId="70" xfId="48" applyNumberFormat="1" applyFont="1" applyFill="1" applyBorder="1" applyAlignment="1">
      <alignment vertical="center"/>
    </xf>
    <xf numFmtId="1" fontId="43" fillId="33" borderId="27" xfId="48" applyNumberFormat="1" applyFont="1" applyFill="1" applyBorder="1" applyAlignment="1">
      <alignment vertical="center"/>
    </xf>
    <xf numFmtId="4" fontId="43" fillId="33" borderId="31" xfId="48" applyNumberFormat="1" applyFont="1" applyFill="1" applyBorder="1" applyAlignment="1">
      <alignment vertical="center"/>
    </xf>
    <xf numFmtId="4" fontId="43" fillId="33" borderId="26" xfId="48" applyNumberFormat="1" applyFont="1" applyFill="1" applyBorder="1" applyAlignment="1">
      <alignment vertical="center"/>
    </xf>
    <xf numFmtId="4" fontId="43" fillId="33" borderId="25" xfId="48" applyNumberFormat="1" applyFont="1" applyFill="1" applyBorder="1" applyAlignment="1">
      <alignment vertical="center"/>
    </xf>
    <xf numFmtId="4" fontId="43" fillId="33" borderId="62" xfId="48" applyNumberFormat="1" applyFont="1" applyFill="1" applyBorder="1" applyAlignment="1">
      <alignment vertical="center"/>
    </xf>
    <xf numFmtId="4" fontId="41" fillId="35" borderId="28" xfId="48" applyNumberFormat="1" applyFont="1" applyFill="1" applyBorder="1" applyAlignment="1">
      <alignment vertical="center"/>
    </xf>
    <xf numFmtId="4" fontId="41" fillId="35" borderId="56" xfId="48" applyNumberFormat="1" applyFont="1" applyFill="1" applyBorder="1" applyAlignment="1">
      <alignment vertical="center"/>
    </xf>
    <xf numFmtId="0" fontId="31" fillId="33" borderId="61" xfId="0" applyFont="1" applyFill="1" applyBorder="1" applyAlignment="1">
      <alignment horizontal="center" vertical="center" wrapText="1"/>
    </xf>
    <xf numFmtId="3" fontId="45" fillId="33" borderId="35" xfId="48" applyNumberFormat="1" applyFont="1" applyFill="1" applyBorder="1" applyAlignment="1">
      <alignment vertical="center"/>
    </xf>
    <xf numFmtId="4" fontId="45" fillId="36" borderId="62" xfId="48" applyNumberFormat="1" applyFont="1" applyFill="1" applyBorder="1" applyAlignment="1">
      <alignment vertical="center"/>
    </xf>
    <xf numFmtId="4" fontId="45" fillId="33" borderId="62" xfId="48" applyNumberFormat="1" applyFont="1" applyFill="1" applyBorder="1" applyAlignment="1">
      <alignment vertical="center"/>
    </xf>
    <xf numFmtId="1" fontId="45" fillId="33" borderId="35" xfId="48" applyNumberFormat="1" applyFont="1" applyFill="1" applyBorder="1" applyAlignment="1">
      <alignment vertical="center"/>
    </xf>
    <xf numFmtId="4" fontId="45" fillId="33" borderId="30" xfId="48" applyNumberFormat="1" applyFont="1" applyFill="1" applyBorder="1" applyAlignment="1">
      <alignment vertical="center"/>
    </xf>
    <xf numFmtId="4" fontId="45" fillId="33" borderId="33" xfId="48" applyNumberFormat="1" applyFont="1" applyFill="1" applyBorder="1" applyAlignment="1">
      <alignment vertical="center"/>
    </xf>
    <xf numFmtId="4" fontId="45" fillId="33" borderId="34" xfId="48" applyNumberFormat="1" applyFont="1" applyFill="1" applyBorder="1" applyAlignment="1">
      <alignment vertical="center"/>
    </xf>
    <xf numFmtId="4" fontId="42" fillId="35" borderId="35" xfId="48" applyNumberFormat="1" applyFont="1" applyFill="1" applyBorder="1" applyAlignment="1">
      <alignment vertical="center"/>
    </xf>
    <xf numFmtId="4" fontId="42" fillId="35" borderId="30" xfId="48" applyNumberFormat="1" applyFont="1" applyFill="1" applyBorder="1" applyAlignment="1">
      <alignment vertical="center"/>
    </xf>
    <xf numFmtId="4" fontId="42" fillId="35" borderId="33" xfId="48" applyNumberFormat="1" applyFont="1" applyFill="1" applyBorder="1" applyAlignment="1">
      <alignment vertical="center"/>
    </xf>
    <xf numFmtId="0" fontId="37" fillId="33" borderId="0" xfId="0" applyFont="1" applyFill="1" applyBorder="1" applyAlignment="1">
      <alignment horizontal="center" vertical="center" wrapText="1"/>
    </xf>
    <xf numFmtId="3" fontId="36" fillId="33" borderId="0" xfId="48" applyNumberFormat="1" applyFont="1" applyFill="1" applyBorder="1" applyAlignment="1">
      <alignment vertical="center"/>
    </xf>
    <xf numFmtId="4" fontId="45" fillId="36" borderId="33" xfId="48" applyNumberFormat="1" applyFont="1" applyFill="1" applyBorder="1" applyAlignment="1">
      <alignment vertical="center"/>
    </xf>
    <xf numFmtId="4" fontId="45" fillId="33" borderId="35" xfId="48" applyNumberFormat="1" applyFont="1" applyFill="1" applyBorder="1" applyAlignment="1">
      <alignment vertical="center"/>
    </xf>
    <xf numFmtId="0" fontId="36" fillId="33" borderId="0" xfId="0" applyFont="1" applyFill="1" applyBorder="1" applyAlignment="1">
      <alignment horizontal="center" vertical="center"/>
    </xf>
    <xf numFmtId="3" fontId="43" fillId="33" borderId="35" xfId="48" applyNumberFormat="1" applyFont="1" applyFill="1" applyBorder="1" applyAlignment="1">
      <alignment vertical="center"/>
    </xf>
    <xf numFmtId="4" fontId="43" fillId="33" borderId="33" xfId="48" applyNumberFormat="1" applyFont="1" applyFill="1" applyBorder="1" applyAlignment="1">
      <alignment vertical="center"/>
    </xf>
    <xf numFmtId="4" fontId="43" fillId="33" borderId="34" xfId="48" applyNumberFormat="1" applyFont="1" applyFill="1" applyBorder="1" applyAlignment="1">
      <alignment vertical="center"/>
    </xf>
    <xf numFmtId="4" fontId="43" fillId="33" borderId="30" xfId="48" applyNumberFormat="1" applyFont="1" applyFill="1" applyBorder="1" applyAlignment="1">
      <alignment vertical="center"/>
    </xf>
    <xf numFmtId="0" fontId="36" fillId="33" borderId="0" xfId="0" applyFont="1" applyFill="1" applyBorder="1" applyAlignment="1">
      <alignment horizontal="center" vertical="center" wrapText="1"/>
    </xf>
    <xf numFmtId="4" fontId="43" fillId="0" borderId="62" xfId="48" applyNumberFormat="1" applyFont="1" applyFill="1" applyBorder="1" applyAlignment="1">
      <alignment vertical="center"/>
    </xf>
    <xf numFmtId="0" fontId="35" fillId="0" borderId="61" xfId="0" applyFont="1" applyFill="1" applyBorder="1" applyAlignment="1">
      <alignment horizontal="center" vertical="center"/>
    </xf>
    <xf numFmtId="3" fontId="45" fillId="0" borderId="35" xfId="48" applyNumberFormat="1" applyFont="1" applyFill="1" applyBorder="1" applyAlignment="1">
      <alignment vertical="center"/>
    </xf>
    <xf numFmtId="4" fontId="45" fillId="0" borderId="62" xfId="48" applyNumberFormat="1" applyFont="1" applyFill="1" applyBorder="1" applyAlignment="1">
      <alignment vertical="center"/>
    </xf>
    <xf numFmtId="1" fontId="45" fillId="0" borderId="35" xfId="48" applyNumberFormat="1" applyFont="1" applyFill="1" applyBorder="1" applyAlignment="1">
      <alignment vertical="center"/>
    </xf>
    <xf numFmtId="4" fontId="45" fillId="0" borderId="30" xfId="48" applyNumberFormat="1" applyFont="1" applyFill="1" applyBorder="1" applyAlignment="1">
      <alignment vertical="center"/>
    </xf>
    <xf numFmtId="4" fontId="45" fillId="0" borderId="35" xfId="48" applyNumberFormat="1" applyFont="1" applyFill="1" applyBorder="1" applyAlignment="1">
      <alignment vertical="center"/>
    </xf>
    <xf numFmtId="3" fontId="45" fillId="36" borderId="35" xfId="48" applyNumberFormat="1" applyFont="1" applyFill="1" applyBorder="1" applyAlignment="1">
      <alignment vertical="center"/>
    </xf>
    <xf numFmtId="4" fontId="45" fillId="36" borderId="34" xfId="48" applyNumberFormat="1" applyFont="1" applyFill="1" applyBorder="1" applyAlignment="1">
      <alignment vertical="center"/>
    </xf>
    <xf numFmtId="3" fontId="45" fillId="0" borderId="41" xfId="48" applyNumberFormat="1" applyFont="1" applyFill="1" applyBorder="1" applyAlignment="1">
      <alignment vertical="center"/>
    </xf>
    <xf numFmtId="4" fontId="43" fillId="0" borderId="72" xfId="48" applyNumberFormat="1" applyFont="1" applyFill="1" applyBorder="1" applyAlignment="1">
      <alignment vertical="center"/>
    </xf>
    <xf numFmtId="4" fontId="45" fillId="0" borderId="72" xfId="48" applyNumberFormat="1" applyFont="1" applyFill="1" applyBorder="1" applyAlignment="1">
      <alignment vertical="center"/>
    </xf>
    <xf numFmtId="1" fontId="45" fillId="0" borderId="41" xfId="48" applyNumberFormat="1" applyFont="1" applyFill="1" applyBorder="1" applyAlignment="1">
      <alignment vertical="center"/>
    </xf>
    <xf numFmtId="4" fontId="45" fillId="0" borderId="19" xfId="48" applyNumberFormat="1" applyFont="1" applyFill="1" applyBorder="1" applyAlignment="1">
      <alignment vertical="center"/>
    </xf>
    <xf numFmtId="4" fontId="45" fillId="0" borderId="41" xfId="48" applyNumberFormat="1" applyFont="1" applyFill="1" applyBorder="1" applyAlignment="1">
      <alignment vertical="center"/>
    </xf>
    <xf numFmtId="4" fontId="45" fillId="36" borderId="40" xfId="48" applyNumberFormat="1" applyFont="1" applyFill="1" applyBorder="1" applyAlignment="1">
      <alignment vertical="center"/>
    </xf>
    <xf numFmtId="4" fontId="45" fillId="36" borderId="72" xfId="48" applyNumberFormat="1" applyFont="1" applyFill="1" applyBorder="1" applyAlignment="1">
      <alignment vertical="center"/>
    </xf>
    <xf numFmtId="3" fontId="45" fillId="36" borderId="41" xfId="48" applyNumberFormat="1" applyFont="1" applyFill="1" applyBorder="1" applyAlignment="1">
      <alignment vertical="center"/>
    </xf>
    <xf numFmtId="4" fontId="45" fillId="36" borderId="39" xfId="48" applyNumberFormat="1" applyFont="1" applyFill="1" applyBorder="1" applyAlignment="1">
      <alignment vertical="center"/>
    </xf>
    <xf numFmtId="4" fontId="42" fillId="0" borderId="41" xfId="48" applyNumberFormat="1" applyFont="1" applyFill="1" applyBorder="1" applyAlignment="1">
      <alignment vertical="center"/>
    </xf>
    <xf numFmtId="4" fontId="42" fillId="0" borderId="19" xfId="48" applyNumberFormat="1" applyFont="1" applyFill="1" applyBorder="1" applyAlignment="1">
      <alignment vertical="center"/>
    </xf>
    <xf numFmtId="0" fontId="35" fillId="0" borderId="17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vertical="center"/>
    </xf>
    <xf numFmtId="4" fontId="41" fillId="35" borderId="21" xfId="48" applyNumberFormat="1" applyFont="1" applyFill="1" applyBorder="1" applyAlignment="1">
      <alignment vertical="center"/>
    </xf>
    <xf numFmtId="4" fontId="41" fillId="35" borderId="23" xfId="48" applyNumberFormat="1" applyFont="1" applyFill="1" applyBorder="1" applyAlignment="1">
      <alignment vertical="center"/>
    </xf>
    <xf numFmtId="4" fontId="41" fillId="35" borderId="47" xfId="48" applyNumberFormat="1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5" fillId="38" borderId="11" xfId="0" applyFont="1" applyFill="1" applyBorder="1" applyAlignment="1">
      <alignment horizontal="center" vertical="center" wrapText="1"/>
    </xf>
    <xf numFmtId="3" fontId="41" fillId="38" borderId="21" xfId="48" applyNumberFormat="1" applyFont="1" applyFill="1" applyBorder="1" applyAlignment="1">
      <alignment vertical="center"/>
    </xf>
    <xf numFmtId="4" fontId="41" fillId="38" borderId="13" xfId="48" applyNumberFormat="1" applyFont="1" applyFill="1" applyBorder="1" applyAlignment="1">
      <alignment vertical="center"/>
    </xf>
    <xf numFmtId="4" fontId="41" fillId="38" borderId="23" xfId="48" applyNumberFormat="1" applyFont="1" applyFill="1" applyBorder="1" applyAlignment="1">
      <alignment vertical="center"/>
    </xf>
    <xf numFmtId="4" fontId="41" fillId="38" borderId="47" xfId="48" applyNumberFormat="1" applyFont="1" applyFill="1" applyBorder="1" applyAlignment="1">
      <alignment vertical="center"/>
    </xf>
    <xf numFmtId="4" fontId="41" fillId="38" borderId="22" xfId="48" applyNumberFormat="1" applyFont="1" applyFill="1" applyBorder="1" applyAlignment="1">
      <alignment vertical="center"/>
    </xf>
    <xf numFmtId="4" fontId="46" fillId="33" borderId="0" xfId="48" applyNumberFormat="1" applyFont="1" applyFill="1" applyBorder="1" applyAlignment="1">
      <alignment vertical="center"/>
    </xf>
    <xf numFmtId="3" fontId="35" fillId="33" borderId="0" xfId="48" applyNumberFormat="1" applyFont="1" applyFill="1" applyBorder="1" applyAlignment="1">
      <alignment vertical="center"/>
    </xf>
    <xf numFmtId="4" fontId="30" fillId="0" borderId="0" xfId="0" applyNumberFormat="1" applyFont="1" applyAlignment="1">
      <alignment vertical="center"/>
    </xf>
    <xf numFmtId="3" fontId="46" fillId="33" borderId="0" xfId="48" applyNumberFormat="1" applyFont="1" applyFill="1" applyBorder="1" applyAlignment="1">
      <alignment vertical="center"/>
    </xf>
    <xf numFmtId="3" fontId="30" fillId="0" borderId="0" xfId="0" applyNumberFormat="1" applyFont="1" applyAlignment="1">
      <alignment vertical="center"/>
    </xf>
    <xf numFmtId="4" fontId="4" fillId="0" borderId="0" xfId="48" applyNumberFormat="1" applyFont="1" applyFill="1" applyBorder="1" applyAlignment="1">
      <alignment vertical="center"/>
    </xf>
    <xf numFmtId="4" fontId="41" fillId="34" borderId="21" xfId="48" applyNumberFormat="1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3" fillId="33" borderId="0" xfId="0" applyFont="1" applyFill="1" applyBorder="1" applyAlignment="1">
      <alignment horizontal="center" vertical="center" wrapText="1"/>
    </xf>
    <xf numFmtId="0" fontId="41" fillId="35" borderId="17" xfId="0" applyFont="1" applyFill="1" applyBorder="1" applyAlignment="1">
      <alignment horizontal="centerContinuous" vertical="center"/>
    </xf>
    <xf numFmtId="0" fontId="41" fillId="35" borderId="18" xfId="0" applyFont="1" applyFill="1" applyBorder="1" applyAlignment="1">
      <alignment horizontal="centerContinuous" vertical="center" wrapText="1"/>
    </xf>
    <xf numFmtId="164" fontId="41" fillId="35" borderId="19" xfId="0" applyNumberFormat="1" applyFont="1" applyFill="1" applyBorder="1" applyAlignment="1">
      <alignment horizontal="centerContinuous" vertical="center" wrapText="1"/>
    </xf>
    <xf numFmtId="4" fontId="41" fillId="33" borderId="0" xfId="48" applyNumberFormat="1" applyFont="1" applyFill="1" applyBorder="1" applyAlignment="1">
      <alignment vertical="center"/>
    </xf>
    <xf numFmtId="0" fontId="41" fillId="0" borderId="20" xfId="0" applyFont="1" applyFill="1" applyBorder="1" applyAlignment="1">
      <alignment horizontal="centerContinuous" vertical="center" wrapText="1"/>
    </xf>
    <xf numFmtId="3" fontId="42" fillId="0" borderId="47" xfId="48" applyNumberFormat="1" applyFont="1" applyFill="1" applyBorder="1" applyAlignment="1">
      <alignment horizontal="centerContinuous" vertical="center"/>
    </xf>
    <xf numFmtId="4" fontId="42" fillId="0" borderId="23" xfId="48" applyNumberFormat="1" applyFont="1" applyFill="1" applyBorder="1" applyAlignment="1">
      <alignment horizontal="centerContinuous" vertical="center"/>
    </xf>
    <xf numFmtId="4" fontId="41" fillId="33" borderId="48" xfId="48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3" fontId="42" fillId="0" borderId="0" xfId="48" applyNumberFormat="1" applyFont="1" applyFill="1" applyBorder="1" applyAlignment="1">
      <alignment vertical="center"/>
    </xf>
    <xf numFmtId="4" fontId="42" fillId="0" borderId="0" xfId="48" applyNumberFormat="1" applyFont="1" applyFill="1" applyBorder="1" applyAlignment="1">
      <alignment vertical="center"/>
    </xf>
    <xf numFmtId="0" fontId="41" fillId="34" borderId="11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3" fontId="42" fillId="33" borderId="0" xfId="48" applyNumberFormat="1" applyFont="1" applyFill="1" applyBorder="1" applyAlignment="1">
      <alignment vertical="center"/>
    </xf>
    <xf numFmtId="0" fontId="41" fillId="38" borderId="11" xfId="0" applyFont="1" applyFill="1" applyBorder="1" applyAlignment="1">
      <alignment horizontal="center" vertical="center" wrapText="1"/>
    </xf>
    <xf numFmtId="3" fontId="41" fillId="33" borderId="0" xfId="48" applyNumberFormat="1" applyFont="1" applyFill="1" applyBorder="1" applyAlignment="1">
      <alignment vertical="center"/>
    </xf>
    <xf numFmtId="4" fontId="14" fillId="0" borderId="15" xfId="48" applyNumberFormat="1" applyFont="1" applyFill="1" applyBorder="1" applyAlignment="1">
      <alignment vertical="center"/>
    </xf>
    <xf numFmtId="4" fontId="14" fillId="0" borderId="83" xfId="48" applyNumberFormat="1" applyFont="1" applyFill="1" applyBorder="1" applyAlignment="1">
      <alignment vertical="center"/>
    </xf>
    <xf numFmtId="4" fontId="14" fillId="0" borderId="18" xfId="48" applyNumberFormat="1" applyFont="1" applyFill="1" applyBorder="1" applyAlignment="1">
      <alignment vertical="center"/>
    </xf>
    <xf numFmtId="4" fontId="24" fillId="0" borderId="18" xfId="48" applyNumberFormat="1" applyFont="1" applyFill="1" applyBorder="1" applyAlignment="1">
      <alignment vertical="center"/>
    </xf>
    <xf numFmtId="4" fontId="24" fillId="36" borderId="37" xfId="48" applyNumberFormat="1" applyFont="1" applyFill="1" applyBorder="1" applyAlignment="1">
      <alignment vertical="center"/>
    </xf>
    <xf numFmtId="4" fontId="24" fillId="36" borderId="36" xfId="48" applyNumberFormat="1" applyFont="1" applyFill="1" applyBorder="1" applyAlignment="1">
      <alignment vertical="center"/>
    </xf>
    <xf numFmtId="3" fontId="24" fillId="36" borderId="15" xfId="48" applyNumberFormat="1" applyFont="1" applyFill="1" applyBorder="1" applyAlignment="1">
      <alignment vertical="center"/>
    </xf>
    <xf numFmtId="4" fontId="24" fillId="36" borderId="15" xfId="48" applyNumberFormat="1" applyFont="1" applyFill="1" applyBorder="1" applyAlignment="1">
      <alignment vertical="center"/>
    </xf>
    <xf numFmtId="4" fontId="24" fillId="0" borderId="15" xfId="48" applyNumberFormat="1" applyFont="1" applyFill="1" applyBorder="1" applyAlignment="1">
      <alignment vertical="center"/>
    </xf>
    <xf numFmtId="4" fontId="24" fillId="35" borderId="49" xfId="48" applyNumberFormat="1" applyFont="1" applyFill="1" applyBorder="1" applyAlignment="1">
      <alignment vertical="center"/>
    </xf>
    <xf numFmtId="4" fontId="14" fillId="0" borderId="57" xfId="48" applyNumberFormat="1" applyFont="1" applyFill="1" applyBorder="1" applyAlignment="1">
      <alignment vertical="center"/>
    </xf>
    <xf numFmtId="4" fontId="14" fillId="0" borderId="16" xfId="48" applyNumberFormat="1" applyFont="1" applyFill="1" applyBorder="1" applyAlignment="1">
      <alignment vertical="center"/>
    </xf>
    <xf numFmtId="4" fontId="14" fillId="35" borderId="49" xfId="48" applyNumberFormat="1" applyFont="1" applyFill="1" applyBorder="1" applyAlignment="1">
      <alignment vertical="center"/>
    </xf>
    <xf numFmtId="4" fontId="23" fillId="35" borderId="49" xfId="48" applyNumberFormat="1" applyFont="1" applyFill="1" applyBorder="1" applyAlignment="1">
      <alignment vertical="center"/>
    </xf>
    <xf numFmtId="4" fontId="42" fillId="39" borderId="33" xfId="48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3" fontId="12" fillId="33" borderId="35" xfId="48" applyNumberFormat="1" applyFont="1" applyFill="1" applyBorder="1" applyAlignment="1">
      <alignment vertical="center"/>
    </xf>
    <xf numFmtId="4" fontId="12" fillId="36" borderId="30" xfId="48" applyNumberFormat="1" applyFont="1" applyFill="1" applyBorder="1" applyAlignment="1">
      <alignment vertical="center"/>
    </xf>
    <xf numFmtId="4" fontId="12" fillId="33" borderId="30" xfId="48" applyNumberFormat="1" applyFont="1" applyFill="1" applyBorder="1" applyAlignment="1">
      <alignment vertical="center"/>
    </xf>
    <xf numFmtId="4" fontId="12" fillId="36" borderId="33" xfId="48" applyNumberFormat="1" applyFont="1" applyFill="1" applyBorder="1" applyAlignment="1">
      <alignment vertical="center"/>
    </xf>
    <xf numFmtId="4" fontId="12" fillId="33" borderId="67" xfId="48" applyNumberFormat="1" applyFont="1" applyFill="1" applyBorder="1" applyAlignment="1">
      <alignment vertical="center"/>
    </xf>
    <xf numFmtId="1" fontId="12" fillId="33" borderId="35" xfId="48" applyNumberFormat="1" applyFont="1" applyFill="1" applyBorder="1" applyAlignment="1">
      <alignment vertical="center"/>
    </xf>
    <xf numFmtId="4" fontId="12" fillId="33" borderId="35" xfId="48" applyNumberFormat="1" applyFont="1" applyFill="1" applyBorder="1" applyAlignment="1">
      <alignment vertical="center"/>
    </xf>
    <xf numFmtId="4" fontId="12" fillId="33" borderId="33" xfId="48" applyNumberFormat="1" applyFont="1" applyFill="1" applyBorder="1" applyAlignment="1">
      <alignment vertical="center"/>
    </xf>
    <xf numFmtId="4" fontId="12" fillId="33" borderId="62" xfId="48" applyNumberFormat="1" applyFont="1" applyFill="1" applyBorder="1" applyAlignment="1">
      <alignment vertical="center"/>
    </xf>
    <xf numFmtId="3" fontId="12" fillId="33" borderId="35" xfId="48" applyNumberFormat="1" applyFont="1" applyFill="1" applyBorder="1" applyAlignment="1">
      <alignment horizontal="right" vertical="center"/>
    </xf>
    <xf numFmtId="4" fontId="12" fillId="33" borderId="34" xfId="48" applyNumberFormat="1" applyFont="1" applyFill="1" applyBorder="1" applyAlignment="1">
      <alignment vertical="center"/>
    </xf>
    <xf numFmtId="3" fontId="12" fillId="0" borderId="35" xfId="48" applyNumberFormat="1" applyFont="1" applyFill="1" applyBorder="1" applyAlignment="1">
      <alignment vertical="center"/>
    </xf>
    <xf numFmtId="4" fontId="12" fillId="0" borderId="67" xfId="48" applyNumberFormat="1" applyFont="1" applyFill="1" applyBorder="1" applyAlignment="1">
      <alignment vertical="center"/>
    </xf>
    <xf numFmtId="4" fontId="12" fillId="0" borderId="30" xfId="48" applyNumberFormat="1" applyFont="1" applyFill="1" applyBorder="1" applyAlignment="1">
      <alignment vertical="center"/>
    </xf>
    <xf numFmtId="1" fontId="12" fillId="0" borderId="35" xfId="48" applyNumberFormat="1" applyFont="1" applyFill="1" applyBorder="1" applyAlignment="1">
      <alignment vertical="center"/>
    </xf>
    <xf numFmtId="4" fontId="12" fillId="0" borderId="35" xfId="48" applyNumberFormat="1" applyFont="1" applyFill="1" applyBorder="1" applyAlignment="1">
      <alignment vertical="center"/>
    </xf>
    <xf numFmtId="4" fontId="12" fillId="36" borderId="62" xfId="48" applyNumberFormat="1" applyFont="1" applyFill="1" applyBorder="1" applyAlignment="1">
      <alignment vertical="center"/>
    </xf>
    <xf numFmtId="3" fontId="12" fillId="36" borderId="35" xfId="48" applyNumberFormat="1" applyFont="1" applyFill="1" applyBorder="1" applyAlignment="1">
      <alignment horizontal="right" vertical="center"/>
    </xf>
    <xf numFmtId="4" fontId="12" fillId="36" borderId="34" xfId="48" applyNumberFormat="1" applyFont="1" applyFill="1" applyBorder="1" applyAlignment="1">
      <alignment vertical="center"/>
    </xf>
    <xf numFmtId="3" fontId="12" fillId="0" borderId="41" xfId="48" applyNumberFormat="1" applyFont="1" applyFill="1" applyBorder="1" applyAlignment="1">
      <alignment vertical="center"/>
    </xf>
    <xf numFmtId="4" fontId="12" fillId="0" borderId="71" xfId="48" applyNumberFormat="1" applyFont="1" applyFill="1" applyBorder="1" applyAlignment="1">
      <alignment vertical="center"/>
    </xf>
    <xf numFmtId="4" fontId="12" fillId="0" borderId="19" xfId="48" applyNumberFormat="1" applyFont="1" applyFill="1" applyBorder="1" applyAlignment="1">
      <alignment vertical="center"/>
    </xf>
    <xf numFmtId="1" fontId="12" fillId="0" borderId="41" xfId="48" applyNumberFormat="1" applyFont="1" applyFill="1" applyBorder="1" applyAlignment="1">
      <alignment vertical="center"/>
    </xf>
    <xf numFmtId="4" fontId="12" fillId="0" borderId="41" xfId="48" applyNumberFormat="1" applyFont="1" applyFill="1" applyBorder="1" applyAlignment="1">
      <alignment vertical="center"/>
    </xf>
    <xf numFmtId="4" fontId="12" fillId="36" borderId="40" xfId="48" applyNumberFormat="1" applyFont="1" applyFill="1" applyBorder="1" applyAlignment="1">
      <alignment vertical="center"/>
    </xf>
    <xf numFmtId="4" fontId="12" fillId="36" borderId="72" xfId="48" applyNumberFormat="1" applyFont="1" applyFill="1" applyBorder="1" applyAlignment="1">
      <alignment vertical="center"/>
    </xf>
    <xf numFmtId="3" fontId="12" fillId="36" borderId="41" xfId="48" applyNumberFormat="1" applyFont="1" applyFill="1" applyBorder="1" applyAlignment="1">
      <alignment horizontal="right" vertical="center"/>
    </xf>
    <xf numFmtId="4" fontId="12" fillId="36" borderId="39" xfId="48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47" fillId="0" borderId="0" xfId="0" applyFont="1" applyAlignment="1">
      <alignment vertical="center"/>
    </xf>
    <xf numFmtId="0" fontId="6" fillId="0" borderId="48" xfId="0" applyFont="1" applyFill="1" applyBorder="1" applyAlignment="1">
      <alignment vertical="center"/>
    </xf>
    <xf numFmtId="0" fontId="26" fillId="33" borderId="32" xfId="0" applyFont="1" applyFill="1" applyBorder="1" applyAlignment="1">
      <alignment horizontal="left" vertical="center" wrapText="1"/>
    </xf>
    <xf numFmtId="3" fontId="12" fillId="33" borderId="34" xfId="48" applyNumberFormat="1" applyFont="1" applyFill="1" applyBorder="1" applyAlignment="1">
      <alignment vertical="center"/>
    </xf>
    <xf numFmtId="3" fontId="12" fillId="36" borderId="34" xfId="48" applyNumberFormat="1" applyFont="1" applyFill="1" applyBorder="1" applyAlignment="1">
      <alignment vertical="center"/>
    </xf>
    <xf numFmtId="4" fontId="12" fillId="0" borderId="34" xfId="48" applyNumberFormat="1" applyFont="1" applyFill="1" applyBorder="1" applyAlignment="1">
      <alignment vertical="center"/>
    </xf>
    <xf numFmtId="3" fontId="12" fillId="36" borderId="39" xfId="48" applyNumberFormat="1" applyFont="1" applyFill="1" applyBorder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3" fontId="4" fillId="0" borderId="47" xfId="48" applyNumberFormat="1" applyFont="1" applyFill="1" applyBorder="1" applyAlignment="1">
      <alignment horizontal="center" vertical="center"/>
    </xf>
    <xf numFmtId="4" fontId="5" fillId="33" borderId="26" xfId="48" applyNumberFormat="1" applyFont="1" applyFill="1" applyBorder="1" applyAlignment="1">
      <alignment vertical="center"/>
    </xf>
    <xf numFmtId="4" fontId="5" fillId="33" borderId="34" xfId="48" applyNumberFormat="1" applyFont="1" applyFill="1" applyBorder="1" applyAlignment="1">
      <alignment vertical="center"/>
    </xf>
    <xf numFmtId="4" fontId="5" fillId="33" borderId="33" xfId="48" applyNumberFormat="1" applyFont="1" applyFill="1" applyBorder="1" applyAlignment="1">
      <alignment vertical="center"/>
    </xf>
    <xf numFmtId="4" fontId="5" fillId="33" borderId="39" xfId="48" applyNumberFormat="1" applyFont="1" applyFill="1" applyBorder="1" applyAlignment="1">
      <alignment vertical="center"/>
    </xf>
    <xf numFmtId="4" fontId="4" fillId="35" borderId="23" xfId="48" applyNumberFormat="1" applyFont="1" applyFill="1" applyBorder="1" applyAlignment="1">
      <alignment horizontal="right" vertical="center"/>
    </xf>
    <xf numFmtId="0" fontId="13" fillId="0" borderId="48" xfId="0" applyFont="1" applyFill="1" applyBorder="1" applyAlignment="1">
      <alignment horizontal="center" vertical="center"/>
    </xf>
    <xf numFmtId="3" fontId="4" fillId="0" borderId="18" xfId="48" applyNumberFormat="1" applyFont="1" applyFill="1" applyBorder="1" applyAlignment="1">
      <alignment vertical="center"/>
    </xf>
    <xf numFmtId="4" fontId="4" fillId="34" borderId="23" xfId="48" applyNumberFormat="1" applyFont="1" applyFill="1" applyBorder="1" applyAlignment="1">
      <alignment vertical="center"/>
    </xf>
    <xf numFmtId="4" fontId="5" fillId="0" borderId="61" xfId="48" applyNumberFormat="1" applyFont="1" applyFill="1" applyBorder="1" applyAlignment="1">
      <alignment vertical="center"/>
    </xf>
    <xf numFmtId="3" fontId="5" fillId="36" borderId="45" xfId="48" applyNumberFormat="1" applyFont="1" applyFill="1" applyBorder="1" applyAlignment="1">
      <alignment vertical="center"/>
    </xf>
    <xf numFmtId="3" fontId="5" fillId="0" borderId="36" xfId="48" applyNumberFormat="1" applyFont="1" applyFill="1" applyBorder="1" applyAlignment="1">
      <alignment vertical="center"/>
    </xf>
    <xf numFmtId="3" fontId="4" fillId="0" borderId="0" xfId="48" applyNumberFormat="1" applyFont="1" applyFill="1" applyBorder="1" applyAlignment="1">
      <alignment vertical="center"/>
    </xf>
    <xf numFmtId="3" fontId="4" fillId="0" borderId="20" xfId="48" applyNumberFormat="1" applyFont="1" applyFill="1" applyBorder="1" applyAlignment="1">
      <alignment vertical="center"/>
    </xf>
    <xf numFmtId="4" fontId="4" fillId="0" borderId="20" xfId="48" applyNumberFormat="1" applyFont="1" applyFill="1" applyBorder="1" applyAlignment="1">
      <alignment vertical="center"/>
    </xf>
    <xf numFmtId="4" fontId="4" fillId="0" borderId="37" xfId="48" applyNumberFormat="1" applyFont="1" applyFill="1" applyBorder="1" applyAlignment="1">
      <alignment vertical="center"/>
    </xf>
    <xf numFmtId="3" fontId="4" fillId="35" borderId="40" xfId="48" applyNumberFormat="1" applyFont="1" applyFill="1" applyBorder="1" applyAlignment="1">
      <alignment vertical="center"/>
    </xf>
    <xf numFmtId="4" fontId="4" fillId="35" borderId="19" xfId="48" applyNumberFormat="1" applyFont="1" applyFill="1" applyBorder="1" applyAlignment="1">
      <alignment vertical="center"/>
    </xf>
    <xf numFmtId="3" fontId="4" fillId="36" borderId="23" xfId="48" applyNumberFormat="1" applyFont="1" applyFill="1" applyBorder="1" applyAlignment="1">
      <alignment vertical="center"/>
    </xf>
    <xf numFmtId="4" fontId="4" fillId="36" borderId="23" xfId="48" applyNumberFormat="1" applyFont="1" applyFill="1" applyBorder="1" applyAlignment="1">
      <alignment vertical="center"/>
    </xf>
    <xf numFmtId="3" fontId="4" fillId="34" borderId="53" xfId="48" applyNumberFormat="1" applyFont="1" applyFill="1" applyBorder="1" applyAlignment="1">
      <alignment vertical="center"/>
    </xf>
    <xf numFmtId="4" fontId="4" fillId="34" borderId="55" xfId="48" applyNumberFormat="1" applyFont="1" applyFill="1" applyBorder="1" applyAlignment="1">
      <alignment vertical="center"/>
    </xf>
    <xf numFmtId="3" fontId="4" fillId="37" borderId="11" xfId="48" applyNumberFormat="1" applyFont="1" applyFill="1" applyBorder="1" applyAlignment="1">
      <alignment vertical="center"/>
    </xf>
    <xf numFmtId="4" fontId="4" fillId="33" borderId="14" xfId="48" applyNumberFormat="1" applyFont="1" applyFill="1" applyBorder="1" applyAlignment="1">
      <alignment vertical="center"/>
    </xf>
    <xf numFmtId="4" fontId="4" fillId="33" borderId="34" xfId="48" applyNumberFormat="1" applyFont="1" applyFill="1" applyBorder="1" applyAlignment="1">
      <alignment vertical="center"/>
    </xf>
    <xf numFmtId="4" fontId="4" fillId="0" borderId="34" xfId="48" applyNumberFormat="1" applyFont="1" applyFill="1" applyBorder="1" applyAlignment="1">
      <alignment vertical="center"/>
    </xf>
    <xf numFmtId="4" fontId="4" fillId="33" borderId="15" xfId="48" applyNumberFormat="1" applyFont="1" applyFill="1" applyBorder="1" applyAlignment="1">
      <alignment vertical="center"/>
    </xf>
    <xf numFmtId="3" fontId="20" fillId="38" borderId="22" xfId="48" applyNumberFormat="1" applyFont="1" applyFill="1" applyBorder="1" applyAlignment="1">
      <alignment vertical="center"/>
    </xf>
    <xf numFmtId="4" fontId="6" fillId="39" borderId="62" xfId="48" applyNumberFormat="1" applyFont="1" applyFill="1" applyBorder="1" applyAlignment="1">
      <alignment vertical="center"/>
    </xf>
    <xf numFmtId="3" fontId="42" fillId="0" borderId="26" xfId="48" applyNumberFormat="1" applyFont="1" applyFill="1" applyBorder="1" applyAlignment="1">
      <alignment vertical="center"/>
    </xf>
    <xf numFmtId="3" fontId="42" fillId="0" borderId="28" xfId="48" applyNumberFormat="1" applyFont="1" applyFill="1" applyBorder="1" applyAlignment="1">
      <alignment vertical="center"/>
    </xf>
    <xf numFmtId="4" fontId="42" fillId="0" borderId="60" xfId="48" applyNumberFormat="1" applyFont="1" applyFill="1" applyBorder="1" applyAlignment="1">
      <alignment vertical="center"/>
    </xf>
    <xf numFmtId="4" fontId="42" fillId="0" borderId="63" xfId="48" applyNumberFormat="1" applyFont="1" applyFill="1" applyBorder="1" applyAlignment="1">
      <alignment vertical="center"/>
    </xf>
    <xf numFmtId="4" fontId="41" fillId="35" borderId="62" xfId="48" applyNumberFormat="1" applyFont="1" applyFill="1" applyBorder="1" applyAlignment="1">
      <alignment vertical="center"/>
    </xf>
    <xf numFmtId="3" fontId="42" fillId="33" borderId="33" xfId="48" applyNumberFormat="1" applyFont="1" applyFill="1" applyBorder="1" applyAlignment="1">
      <alignment vertical="center"/>
    </xf>
    <xf numFmtId="4" fontId="42" fillId="33" borderId="30" xfId="48" applyNumberFormat="1" applyFont="1" applyFill="1" applyBorder="1" applyAlignment="1">
      <alignment vertical="center"/>
    </xf>
    <xf numFmtId="4" fontId="45" fillId="0" borderId="0" xfId="0" applyNumberFormat="1" applyFont="1" applyAlignment="1">
      <alignment vertical="center"/>
    </xf>
    <xf numFmtId="4" fontId="41" fillId="39" borderId="62" xfId="48" applyNumberFormat="1" applyFont="1" applyFill="1" applyBorder="1" applyAlignment="1">
      <alignment vertical="center"/>
    </xf>
    <xf numFmtId="3" fontId="42" fillId="33" borderId="35" xfId="48" applyNumberFormat="1" applyFont="1" applyFill="1" applyBorder="1" applyAlignment="1">
      <alignment vertical="center"/>
    </xf>
    <xf numFmtId="165" fontId="5" fillId="0" borderId="52" xfId="0" applyNumberFormat="1" applyFont="1" applyFill="1" applyBorder="1" applyAlignment="1" quotePrefix="1">
      <alignment horizontal="center" vertical="center"/>
    </xf>
    <xf numFmtId="165" fontId="14" fillId="0" borderId="52" xfId="0" applyNumberFormat="1" applyFont="1" applyFill="1" applyBorder="1" applyAlignment="1" quotePrefix="1">
      <alignment horizontal="center" vertical="center"/>
    </xf>
    <xf numFmtId="3" fontId="14" fillId="0" borderId="57" xfId="48" applyNumberFormat="1" applyFont="1" applyFill="1" applyBorder="1" applyAlignment="1">
      <alignment vertical="center"/>
    </xf>
    <xf numFmtId="4" fontId="14" fillId="0" borderId="36" xfId="48" applyNumberFormat="1" applyFont="1" applyFill="1" applyBorder="1" applyAlignment="1">
      <alignment vertical="center"/>
    </xf>
    <xf numFmtId="3" fontId="14" fillId="0" borderId="15" xfId="48" applyNumberFormat="1" applyFont="1" applyFill="1" applyBorder="1" applyAlignment="1">
      <alignment vertical="center"/>
    </xf>
    <xf numFmtId="3" fontId="14" fillId="33" borderId="49" xfId="48" applyNumberFormat="1" applyFont="1" applyFill="1" applyBorder="1" applyAlignment="1">
      <alignment vertical="center"/>
    </xf>
    <xf numFmtId="3" fontId="14" fillId="33" borderId="36" xfId="48" applyNumberFormat="1" applyFont="1" applyFill="1" applyBorder="1" applyAlignment="1">
      <alignment vertical="center"/>
    </xf>
    <xf numFmtId="4" fontId="14" fillId="33" borderId="58" xfId="48" applyNumberFormat="1" applyFont="1" applyFill="1" applyBorder="1" applyAlignment="1">
      <alignment vertical="center"/>
    </xf>
    <xf numFmtId="4" fontId="14" fillId="36" borderId="58" xfId="48" applyNumberFormat="1" applyFont="1" applyFill="1" applyBorder="1" applyAlignment="1">
      <alignment vertical="center"/>
    </xf>
    <xf numFmtId="4" fontId="14" fillId="0" borderId="78" xfId="48" applyNumberFormat="1" applyFont="1" applyFill="1" applyBorder="1" applyAlignment="1">
      <alignment vertical="center"/>
    </xf>
    <xf numFmtId="3" fontId="14" fillId="36" borderId="15" xfId="48" applyNumberFormat="1" applyFont="1" applyFill="1" applyBorder="1" applyAlignment="1">
      <alignment vertical="center"/>
    </xf>
    <xf numFmtId="4" fontId="14" fillId="36" borderId="15" xfId="48" applyNumberFormat="1" applyFont="1" applyFill="1" applyBorder="1" applyAlignment="1">
      <alignment vertical="center"/>
    </xf>
    <xf numFmtId="3" fontId="14" fillId="0" borderId="77" xfId="48" applyNumberFormat="1" applyFont="1" applyFill="1" applyBorder="1" applyAlignment="1">
      <alignment vertical="center"/>
    </xf>
    <xf numFmtId="4" fontId="14" fillId="0" borderId="77" xfId="48" applyNumberFormat="1" applyFont="1" applyFill="1" applyBorder="1" applyAlignment="1">
      <alignment vertical="center"/>
    </xf>
    <xf numFmtId="3" fontId="14" fillId="0" borderId="16" xfId="48" applyNumberFormat="1" applyFont="1" applyFill="1" applyBorder="1" applyAlignment="1">
      <alignment vertical="center"/>
    </xf>
    <xf numFmtId="3" fontId="14" fillId="33" borderId="77" xfId="48" applyNumberFormat="1" applyFont="1" applyFill="1" applyBorder="1" applyAlignment="1">
      <alignment vertical="center"/>
    </xf>
    <xf numFmtId="4" fontId="14" fillId="33" borderId="10" xfId="48" applyNumberFormat="1" applyFont="1" applyFill="1" applyBorder="1" applyAlignment="1">
      <alignment vertical="center"/>
    </xf>
    <xf numFmtId="4" fontId="42" fillId="39" borderId="30" xfId="48" applyNumberFormat="1" applyFont="1" applyFill="1" applyBorder="1" applyAlignment="1">
      <alignment vertical="center"/>
    </xf>
    <xf numFmtId="4" fontId="42" fillId="39" borderId="35" xfId="48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12" xfId="0" applyFont="1" applyBorder="1" applyAlignment="1">
      <alignment horizontal="centerContinuous" vertical="center"/>
    </xf>
    <xf numFmtId="0" fontId="49" fillId="0" borderId="13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13" xfId="0" applyFont="1" applyBorder="1" applyAlignment="1">
      <alignment horizontal="centerContinuous" vertical="center"/>
    </xf>
    <xf numFmtId="0" fontId="23" fillId="33" borderId="0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Continuous" vertical="center"/>
    </xf>
    <xf numFmtId="0" fontId="6" fillId="35" borderId="18" xfId="0" applyFont="1" applyFill="1" applyBorder="1" applyAlignment="1">
      <alignment horizontal="centerContinuous" vertical="center" wrapText="1"/>
    </xf>
    <xf numFmtId="164" fontId="6" fillId="35" borderId="19" xfId="0" applyNumberFormat="1" applyFont="1" applyFill="1" applyBorder="1" applyAlignment="1">
      <alignment horizontal="centerContinuous" vertical="center" wrapText="1"/>
    </xf>
    <xf numFmtId="4" fontId="6" fillId="0" borderId="47" xfId="48" applyNumberFormat="1" applyFont="1" applyFill="1" applyBorder="1" applyAlignment="1">
      <alignment horizontal="right" vertical="center"/>
    </xf>
    <xf numFmtId="3" fontId="14" fillId="0" borderId="27" xfId="48" applyNumberFormat="1" applyFont="1" applyFill="1" applyBorder="1" applyAlignment="1">
      <alignment vertical="center"/>
    </xf>
    <xf numFmtId="4" fontId="14" fillId="0" borderId="80" xfId="48" applyNumberFormat="1" applyFont="1" applyFill="1" applyBorder="1" applyAlignment="1">
      <alignment vertical="center"/>
    </xf>
    <xf numFmtId="3" fontId="14" fillId="36" borderId="27" xfId="48" applyNumberFormat="1" applyFont="1" applyFill="1" applyBorder="1" applyAlignment="1">
      <alignment vertical="center"/>
    </xf>
    <xf numFmtId="3" fontId="6" fillId="0" borderId="36" xfId="48" applyNumberFormat="1" applyFont="1" applyFill="1" applyBorder="1" applyAlignment="1">
      <alignment horizontal="center" vertical="center"/>
    </xf>
    <xf numFmtId="4" fontId="6" fillId="0" borderId="49" xfId="48" applyNumberFormat="1" applyFont="1" applyFill="1" applyBorder="1" applyAlignment="1">
      <alignment vertical="center"/>
    </xf>
    <xf numFmtId="4" fontId="14" fillId="0" borderId="81" xfId="48" applyNumberFormat="1" applyFont="1" applyFill="1" applyBorder="1" applyAlignment="1">
      <alignment vertical="center"/>
    </xf>
    <xf numFmtId="3" fontId="14" fillId="36" borderId="35" xfId="48" applyNumberFormat="1" applyFont="1" applyFill="1" applyBorder="1" applyAlignment="1">
      <alignment vertical="center"/>
    </xf>
    <xf numFmtId="0" fontId="5" fillId="0" borderId="84" xfId="0" applyFont="1" applyFill="1" applyBorder="1" applyAlignment="1">
      <alignment horizontal="center" vertical="center"/>
    </xf>
    <xf numFmtId="3" fontId="14" fillId="0" borderId="28" xfId="48" applyNumberFormat="1" applyFont="1" applyFill="1" applyBorder="1" applyAlignment="1">
      <alignment horizontal="center" vertical="center"/>
    </xf>
    <xf numFmtId="3" fontId="14" fillId="0" borderId="35" xfId="48" applyNumberFormat="1" applyFont="1" applyFill="1" applyBorder="1" applyAlignment="1">
      <alignment horizontal="center" vertical="center"/>
    </xf>
    <xf numFmtId="3" fontId="6" fillId="33" borderId="35" xfId="48" applyNumberFormat="1" applyFont="1" applyFill="1" applyBorder="1" applyAlignment="1">
      <alignment vertical="center"/>
    </xf>
    <xf numFmtId="4" fontId="14" fillId="0" borderId="82" xfId="48" applyNumberFormat="1" applyFont="1" applyFill="1" applyBorder="1" applyAlignment="1">
      <alignment vertical="center"/>
    </xf>
    <xf numFmtId="3" fontId="14" fillId="36" borderId="41" xfId="48" applyNumberFormat="1" applyFont="1" applyFill="1" applyBorder="1" applyAlignment="1">
      <alignment vertical="center"/>
    </xf>
    <xf numFmtId="0" fontId="5" fillId="0" borderId="85" xfId="0" applyFont="1" applyFill="1" applyBorder="1" applyAlignment="1">
      <alignment horizontal="center" vertical="center"/>
    </xf>
    <xf numFmtId="3" fontId="14" fillId="0" borderId="44" xfId="48" applyNumberFormat="1" applyFont="1" applyFill="1" applyBorder="1" applyAlignment="1">
      <alignment horizontal="center" vertical="center"/>
    </xf>
    <xf numFmtId="4" fontId="6" fillId="0" borderId="13" xfId="48" applyNumberFormat="1" applyFont="1" applyFill="1" applyBorder="1" applyAlignment="1">
      <alignment horizontal="right" vertical="center"/>
    </xf>
    <xf numFmtId="4" fontId="6" fillId="0" borderId="12" xfId="48" applyNumberFormat="1" applyFont="1" applyFill="1" applyBorder="1" applyAlignment="1">
      <alignment horizontal="right" vertical="center"/>
    </xf>
    <xf numFmtId="3" fontId="6" fillId="36" borderId="21" xfId="48" applyNumberFormat="1" applyFont="1" applyFill="1" applyBorder="1" applyAlignment="1">
      <alignment vertical="center"/>
    </xf>
    <xf numFmtId="0" fontId="5" fillId="0" borderId="84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165" fontId="5" fillId="0" borderId="85" xfId="0" applyNumberFormat="1" applyFont="1" applyFill="1" applyBorder="1" applyAlignment="1" quotePrefix="1">
      <alignment horizontal="center" vertical="center"/>
    </xf>
    <xf numFmtId="4" fontId="6" fillId="34" borderId="12" xfId="48" applyNumberFormat="1" applyFont="1" applyFill="1" applyBorder="1" applyAlignment="1">
      <alignment vertical="center"/>
    </xf>
    <xf numFmtId="165" fontId="4" fillId="34" borderId="51" xfId="0" applyNumberFormat="1" applyFont="1" applyFill="1" applyBorder="1" applyAlignment="1">
      <alignment horizontal="center" vertical="center" wrapText="1"/>
    </xf>
    <xf numFmtId="3" fontId="6" fillId="34" borderId="77" xfId="48" applyNumberFormat="1" applyFont="1" applyFill="1" applyBorder="1" applyAlignment="1">
      <alignment horizontal="center" vertical="center"/>
    </xf>
    <xf numFmtId="4" fontId="6" fillId="34" borderId="58" xfId="48" applyNumberFormat="1" applyFont="1" applyFill="1" applyBorder="1" applyAlignment="1">
      <alignment horizontal="right" vertical="center"/>
    </xf>
    <xf numFmtId="0" fontId="2" fillId="39" borderId="11" xfId="0" applyFont="1" applyFill="1" applyBorder="1" applyAlignment="1">
      <alignment horizontal="center" vertical="center" wrapText="1"/>
    </xf>
    <xf numFmtId="3" fontId="6" fillId="0" borderId="54" xfId="48" applyNumberFormat="1" applyFont="1" applyFill="1" applyBorder="1" applyAlignment="1">
      <alignment horizontal="center" vertical="center"/>
    </xf>
    <xf numFmtId="3" fontId="5" fillId="0" borderId="84" xfId="0" applyNumberFormat="1" applyFont="1" applyFill="1" applyBorder="1" applyAlignment="1" quotePrefix="1">
      <alignment horizontal="center" vertical="center"/>
    </xf>
    <xf numFmtId="3" fontId="5" fillId="0" borderId="85" xfId="0" applyNumberFormat="1" applyFont="1" applyFill="1" applyBorder="1" applyAlignment="1" quotePrefix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3" fontId="14" fillId="36" borderId="28" xfId="48" applyNumberFormat="1" applyFont="1" applyFill="1" applyBorder="1" applyAlignment="1">
      <alignment vertical="center"/>
    </xf>
    <xf numFmtId="4" fontId="14" fillId="36" borderId="33" xfId="48" applyNumberFormat="1" applyFont="1" applyFill="1" applyBorder="1" applyAlignment="1">
      <alignment vertical="center"/>
    </xf>
    <xf numFmtId="3" fontId="14" fillId="36" borderId="44" xfId="48" applyNumberFormat="1" applyFont="1" applyFill="1" applyBorder="1" applyAlignment="1">
      <alignment vertical="center"/>
    </xf>
    <xf numFmtId="0" fontId="4" fillId="34" borderId="48" xfId="0" applyFont="1" applyFill="1" applyBorder="1" applyAlignment="1">
      <alignment horizontal="center" vertical="center" wrapText="1"/>
    </xf>
    <xf numFmtId="3" fontId="6" fillId="34" borderId="18" xfId="0" applyNumberFormat="1" applyFont="1" applyFill="1" applyBorder="1" applyAlignment="1">
      <alignment horizontal="center" vertical="center" wrapText="1"/>
    </xf>
    <xf numFmtId="4" fontId="6" fillId="34" borderId="37" xfId="0" applyNumberFormat="1" applyFont="1" applyFill="1" applyBorder="1" applyAlignment="1">
      <alignment horizontal="center" vertical="center" wrapText="1"/>
    </xf>
    <xf numFmtId="3" fontId="83" fillId="37" borderId="41" xfId="0" applyNumberFormat="1" applyFont="1" applyFill="1" applyBorder="1" applyAlignment="1">
      <alignment horizontal="center" vertical="center" wrapText="1"/>
    </xf>
    <xf numFmtId="4" fontId="83" fillId="37" borderId="72" xfId="0" applyNumberFormat="1" applyFont="1" applyFill="1" applyBorder="1" applyAlignment="1">
      <alignment horizontal="center" vertical="center" wrapText="1"/>
    </xf>
    <xf numFmtId="0" fontId="4" fillId="35" borderId="84" xfId="0" applyFont="1" applyFill="1" applyBorder="1" applyAlignment="1">
      <alignment horizontal="center" vertical="center" wrapText="1"/>
    </xf>
    <xf numFmtId="3" fontId="6" fillId="35" borderId="28" xfId="48" applyNumberFormat="1" applyFont="1" applyFill="1" applyBorder="1" applyAlignment="1">
      <alignment horizontal="center" vertical="center"/>
    </xf>
    <xf numFmtId="0" fontId="5" fillId="35" borderId="61" xfId="0" applyFont="1" applyFill="1" applyBorder="1" applyAlignment="1">
      <alignment horizontal="center" vertical="center"/>
    </xf>
    <xf numFmtId="3" fontId="6" fillId="35" borderId="35" xfId="48" applyNumberFormat="1" applyFont="1" applyFill="1" applyBorder="1" applyAlignment="1">
      <alignment vertical="center"/>
    </xf>
    <xf numFmtId="0" fontId="5" fillId="35" borderId="61" xfId="0" applyFont="1" applyFill="1" applyBorder="1" applyAlignment="1">
      <alignment horizontal="center" vertical="center" wrapText="1"/>
    </xf>
    <xf numFmtId="0" fontId="5" fillId="35" borderId="85" xfId="0" applyFont="1" applyFill="1" applyBorder="1" applyAlignment="1">
      <alignment horizontal="center" vertical="center" wrapText="1"/>
    </xf>
    <xf numFmtId="3" fontId="6" fillId="35" borderId="44" xfId="48" applyNumberFormat="1" applyFont="1" applyFill="1" applyBorder="1" applyAlignment="1">
      <alignment vertical="center"/>
    </xf>
    <xf numFmtId="4" fontId="6" fillId="35" borderId="46" xfId="48" applyNumberFormat="1" applyFont="1" applyFill="1" applyBorder="1" applyAlignment="1">
      <alignment vertical="center"/>
    </xf>
    <xf numFmtId="0" fontId="4" fillId="36" borderId="51" xfId="0" applyFont="1" applyFill="1" applyBorder="1" applyAlignment="1">
      <alignment horizontal="center" vertical="center" wrapText="1"/>
    </xf>
    <xf numFmtId="3" fontId="6" fillId="36" borderId="77" xfId="48" applyNumberFormat="1" applyFont="1" applyFill="1" applyBorder="1" applyAlignment="1">
      <alignment horizontal="center" vertical="center"/>
    </xf>
    <xf numFmtId="4" fontId="6" fillId="36" borderId="58" xfId="48" applyNumberFormat="1" applyFont="1" applyFill="1" applyBorder="1" applyAlignment="1">
      <alignment vertical="center"/>
    </xf>
    <xf numFmtId="1" fontId="23" fillId="33" borderId="27" xfId="48" applyNumberFormat="1" applyFont="1" applyFill="1" applyBorder="1" applyAlignment="1">
      <alignment vertical="center"/>
    </xf>
    <xf numFmtId="4" fontId="14" fillId="39" borderId="62" xfId="48" applyNumberFormat="1" applyFont="1" applyFill="1" applyBorder="1" applyAlignment="1">
      <alignment vertical="center"/>
    </xf>
    <xf numFmtId="4" fontId="6" fillId="35" borderId="56" xfId="48" applyNumberFormat="1" applyFont="1" applyFill="1" applyBorder="1" applyAlignment="1">
      <alignment vertical="center"/>
    </xf>
    <xf numFmtId="1" fontId="24" fillId="33" borderId="35" xfId="48" applyNumberFormat="1" applyFont="1" applyFill="1" applyBorder="1" applyAlignment="1">
      <alignment vertical="center"/>
    </xf>
    <xf numFmtId="4" fontId="14" fillId="35" borderId="33" xfId="48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 wrapText="1"/>
    </xf>
    <xf numFmtId="3" fontId="5" fillId="33" borderId="0" xfId="48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4" fontId="23" fillId="0" borderId="62" xfId="48" applyNumberFormat="1" applyFont="1" applyFill="1" applyBorder="1" applyAlignment="1">
      <alignment vertical="center"/>
    </xf>
    <xf numFmtId="3" fontId="24" fillId="0" borderId="35" xfId="48" applyNumberFormat="1" applyFont="1" applyFill="1" applyBorder="1" applyAlignment="1">
      <alignment vertical="center"/>
    </xf>
    <xf numFmtId="4" fontId="24" fillId="0" borderId="62" xfId="48" applyNumberFormat="1" applyFont="1" applyFill="1" applyBorder="1" applyAlignment="1">
      <alignment vertical="center"/>
    </xf>
    <xf numFmtId="1" fontId="24" fillId="0" borderId="35" xfId="48" applyNumberFormat="1" applyFont="1" applyFill="1" applyBorder="1" applyAlignment="1">
      <alignment vertical="center"/>
    </xf>
    <xf numFmtId="4" fontId="24" fillId="0" borderId="30" xfId="48" applyNumberFormat="1" applyFont="1" applyFill="1" applyBorder="1" applyAlignment="1">
      <alignment vertical="center"/>
    </xf>
    <xf numFmtId="3" fontId="24" fillId="36" borderId="35" xfId="48" applyNumberFormat="1" applyFont="1" applyFill="1" applyBorder="1" applyAlignment="1">
      <alignment vertical="center"/>
    </xf>
    <xf numFmtId="3" fontId="24" fillId="0" borderId="41" xfId="48" applyNumberFormat="1" applyFont="1" applyFill="1" applyBorder="1" applyAlignment="1">
      <alignment vertical="center"/>
    </xf>
    <xf numFmtId="4" fontId="23" fillId="0" borderId="72" xfId="48" applyNumberFormat="1" applyFont="1" applyFill="1" applyBorder="1" applyAlignment="1">
      <alignment vertical="center"/>
    </xf>
    <xf numFmtId="4" fontId="24" fillId="0" borderId="72" xfId="48" applyNumberFormat="1" applyFont="1" applyFill="1" applyBorder="1" applyAlignment="1">
      <alignment vertical="center"/>
    </xf>
    <xf numFmtId="1" fontId="24" fillId="0" borderId="41" xfId="48" applyNumberFormat="1" applyFont="1" applyFill="1" applyBorder="1" applyAlignment="1">
      <alignment vertical="center"/>
    </xf>
    <xf numFmtId="4" fontId="24" fillId="0" borderId="19" xfId="48" applyNumberFormat="1" applyFont="1" applyFill="1" applyBorder="1" applyAlignment="1">
      <alignment vertical="center"/>
    </xf>
    <xf numFmtId="3" fontId="24" fillId="36" borderId="41" xfId="48" applyNumberFormat="1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3" fontId="14" fillId="33" borderId="0" xfId="48" applyNumberFormat="1" applyFont="1" applyFill="1" applyBorder="1" applyAlignment="1">
      <alignment vertical="center"/>
    </xf>
    <xf numFmtId="0" fontId="6" fillId="38" borderId="11" xfId="0" applyFont="1" applyFill="1" applyBorder="1" applyAlignment="1">
      <alignment horizontal="center" vertical="center" wrapText="1"/>
    </xf>
    <xf numFmtId="3" fontId="6" fillId="33" borderId="0" xfId="48" applyNumberFormat="1" applyFont="1" applyFill="1" applyBorder="1" applyAlignment="1">
      <alignment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3" fontId="20" fillId="33" borderId="0" xfId="48" applyNumberFormat="1" applyFont="1" applyFill="1" applyBorder="1" applyAlignment="1">
      <alignment vertical="center"/>
    </xf>
    <xf numFmtId="3" fontId="12" fillId="0" borderId="0" xfId="0" applyNumberFormat="1" applyFont="1" applyAlignment="1">
      <alignment vertical="center"/>
    </xf>
    <xf numFmtId="4" fontId="48" fillId="0" borderId="0" xfId="0" applyNumberFormat="1" applyFont="1" applyAlignment="1">
      <alignment vertical="center"/>
    </xf>
    <xf numFmtId="3" fontId="6" fillId="34" borderId="18" xfId="0" applyNumberFormat="1" applyFont="1" applyFill="1" applyBorder="1" applyAlignment="1">
      <alignment horizontal="right" vertical="center" wrapText="1"/>
    </xf>
    <xf numFmtId="4" fontId="6" fillId="34" borderId="37" xfId="0" applyNumberFormat="1" applyFont="1" applyFill="1" applyBorder="1" applyAlignment="1">
      <alignment horizontal="right" vertical="center" wrapText="1"/>
    </xf>
    <xf numFmtId="3" fontId="6" fillId="35" borderId="28" xfId="48" applyNumberFormat="1" applyFont="1" applyFill="1" applyBorder="1" applyAlignment="1">
      <alignment horizontal="right" vertical="center"/>
    </xf>
    <xf numFmtId="3" fontId="4" fillId="0" borderId="28" xfId="48" applyNumberFormat="1" applyFont="1" applyFill="1" applyBorder="1" applyAlignment="1">
      <alignment vertical="center"/>
    </xf>
    <xf numFmtId="3" fontId="4" fillId="0" borderId="42" xfId="48" applyNumberFormat="1" applyFont="1" applyFill="1" applyBorder="1" applyAlignment="1">
      <alignment vertical="center"/>
    </xf>
    <xf numFmtId="3" fontId="5" fillId="0" borderId="30" xfId="48" applyNumberFormat="1" applyFont="1" applyFill="1" applyBorder="1" applyAlignment="1">
      <alignment vertical="center"/>
    </xf>
    <xf numFmtId="3" fontId="5" fillId="0" borderId="46" xfId="48" applyNumberFormat="1" applyFont="1" applyFill="1" applyBorder="1" applyAlignment="1">
      <alignment vertical="center"/>
    </xf>
    <xf numFmtId="4" fontId="48" fillId="0" borderId="0" xfId="0" applyNumberFormat="1" applyFont="1" applyAlignment="1">
      <alignment horizontal="right" vertical="center"/>
    </xf>
    <xf numFmtId="0" fontId="7" fillId="35" borderId="84" xfId="0" applyFont="1" applyFill="1" applyBorder="1" applyAlignment="1">
      <alignment horizontal="center" vertical="center"/>
    </xf>
    <xf numFmtId="0" fontId="7" fillId="35" borderId="86" xfId="0" applyFont="1" applyFill="1" applyBorder="1" applyAlignment="1">
      <alignment horizontal="center" vertical="center"/>
    </xf>
    <xf numFmtId="0" fontId="7" fillId="35" borderId="60" xfId="0" applyFont="1" applyFill="1" applyBorder="1" applyAlignment="1">
      <alignment horizontal="center" vertical="center"/>
    </xf>
    <xf numFmtId="0" fontId="7" fillId="34" borderId="73" xfId="0" applyFont="1" applyFill="1" applyBorder="1" applyAlignment="1">
      <alignment horizontal="center" vertical="center"/>
    </xf>
    <xf numFmtId="0" fontId="7" fillId="34" borderId="74" xfId="0" applyFont="1" applyFill="1" applyBorder="1" applyAlignment="1">
      <alignment horizontal="center" vertical="center"/>
    </xf>
    <xf numFmtId="0" fontId="7" fillId="34" borderId="6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164" fontId="7" fillId="35" borderId="39" xfId="0" applyNumberFormat="1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35" borderId="39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164" fontId="7" fillId="35" borderId="55" xfId="0" applyNumberFormat="1" applyFont="1" applyFill="1" applyBorder="1" applyAlignment="1">
      <alignment horizontal="center" vertical="center" wrapText="1"/>
    </xf>
    <xf numFmtId="164" fontId="7" fillId="35" borderId="49" xfId="0" applyNumberFormat="1" applyFont="1" applyFill="1" applyBorder="1" applyAlignment="1">
      <alignment horizontal="center" vertical="center" wrapText="1"/>
    </xf>
    <xf numFmtId="164" fontId="7" fillId="35" borderId="31" xfId="0" applyNumberFormat="1" applyFont="1" applyFill="1" applyBorder="1" applyAlignment="1">
      <alignment horizontal="center" vertical="center" wrapText="1"/>
    </xf>
    <xf numFmtId="164" fontId="7" fillId="35" borderId="41" xfId="0" applyNumberFormat="1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4" fontId="8" fillId="35" borderId="39" xfId="0" applyNumberFormat="1" applyFont="1" applyFill="1" applyBorder="1" applyAlignment="1">
      <alignment horizontal="center" vertical="center" wrapText="1"/>
    </xf>
    <xf numFmtId="4" fontId="8" fillId="35" borderId="15" xfId="0" applyNumberFormat="1" applyFont="1" applyFill="1" applyBorder="1" applyAlignment="1">
      <alignment horizontal="center" vertical="center" wrapText="1"/>
    </xf>
    <xf numFmtId="4" fontId="8" fillId="35" borderId="16" xfId="0" applyNumberFormat="1" applyFont="1" applyFill="1" applyBorder="1" applyAlignment="1">
      <alignment horizontal="center" vertical="center" wrapText="1"/>
    </xf>
    <xf numFmtId="164" fontId="8" fillId="35" borderId="39" xfId="0" applyNumberFormat="1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164" fontId="7" fillId="34" borderId="53" xfId="0" applyNumberFormat="1" applyFont="1" applyFill="1" applyBorder="1" applyAlignment="1">
      <alignment horizontal="center" vertical="center" wrapText="1"/>
    </xf>
    <xf numFmtId="164" fontId="7" fillId="34" borderId="18" xfId="0" applyNumberFormat="1" applyFont="1" applyFill="1" applyBorder="1" applyAlignment="1">
      <alignment horizontal="center" vertical="center" wrapText="1"/>
    </xf>
    <xf numFmtId="164" fontId="7" fillId="34" borderId="57" xfId="0" applyNumberFormat="1" applyFont="1" applyFill="1" applyBorder="1" applyAlignment="1">
      <alignment horizontal="center" vertical="center" wrapText="1"/>
    </xf>
    <xf numFmtId="164" fontId="7" fillId="34" borderId="55" xfId="0" applyNumberFormat="1" applyFont="1" applyFill="1" applyBorder="1" applyAlignment="1">
      <alignment horizontal="center" vertical="center" wrapText="1"/>
    </xf>
    <xf numFmtId="164" fontId="7" fillId="34" borderId="49" xfId="0" applyNumberFormat="1" applyFont="1" applyFill="1" applyBorder="1" applyAlignment="1">
      <alignment horizontal="center" vertical="center" wrapText="1"/>
    </xf>
    <xf numFmtId="164" fontId="7" fillId="34" borderId="58" xfId="0" applyNumberFormat="1" applyFont="1" applyFill="1" applyBorder="1" applyAlignment="1">
      <alignment horizontal="center" vertical="center" wrapText="1"/>
    </xf>
    <xf numFmtId="0" fontId="7" fillId="35" borderId="50" xfId="0" applyFont="1" applyFill="1" applyBorder="1" applyAlignment="1">
      <alignment horizontal="center" vertical="center" wrapText="1"/>
    </xf>
    <xf numFmtId="0" fontId="7" fillId="35" borderId="4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35" borderId="53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 wrapText="1"/>
    </xf>
    <xf numFmtId="164" fontId="7" fillId="35" borderId="19" xfId="0" applyNumberFormat="1" applyFont="1" applyFill="1" applyBorder="1" applyAlignment="1">
      <alignment horizontal="center" vertical="center" wrapText="1"/>
    </xf>
    <xf numFmtId="0" fontId="9" fillId="35" borderId="49" xfId="0" applyFont="1" applyFill="1" applyBorder="1" applyAlignment="1">
      <alignment horizontal="center" vertical="center" wrapText="1"/>
    </xf>
    <xf numFmtId="164" fontId="7" fillId="34" borderId="14" xfId="0" applyNumberFormat="1" applyFont="1" applyFill="1" applyBorder="1" applyAlignment="1">
      <alignment horizontal="center" vertical="center" wrapText="1"/>
    </xf>
    <xf numFmtId="164" fontId="7" fillId="34" borderId="15" xfId="0" applyNumberFormat="1" applyFont="1" applyFill="1" applyBorder="1" applyAlignment="1">
      <alignment horizontal="center" vertical="center" wrapText="1"/>
    </xf>
    <xf numFmtId="164" fontId="7" fillId="34" borderId="16" xfId="0" applyNumberFormat="1" applyFont="1" applyFill="1" applyBorder="1" applyAlignment="1">
      <alignment horizontal="center" vertical="center" wrapText="1"/>
    </xf>
    <xf numFmtId="164" fontId="10" fillId="35" borderId="39" xfId="0" applyNumberFormat="1" applyFont="1" applyFill="1" applyBorder="1" applyAlignment="1">
      <alignment horizontal="center" vertical="center" wrapText="1"/>
    </xf>
    <xf numFmtId="0" fontId="9" fillId="40" borderId="52" xfId="0" applyFont="1" applyFill="1" applyBorder="1" applyAlignment="1">
      <alignment horizontal="center" vertical="center" wrapText="1"/>
    </xf>
    <xf numFmtId="0" fontId="9" fillId="40" borderId="0" xfId="0" applyFont="1" applyFill="1" applyBorder="1" applyAlignment="1">
      <alignment horizontal="center" vertical="center" wrapText="1"/>
    </xf>
    <xf numFmtId="0" fontId="9" fillId="40" borderId="37" xfId="0" applyFont="1" applyFill="1" applyBorder="1" applyAlignment="1">
      <alignment horizontal="center" vertical="center" wrapText="1"/>
    </xf>
    <xf numFmtId="4" fontId="4" fillId="41" borderId="52" xfId="48" applyNumberFormat="1" applyFont="1" applyFill="1" applyBorder="1" applyAlignment="1">
      <alignment horizontal="center" vertical="center" wrapText="1"/>
    </xf>
    <xf numFmtId="4" fontId="4" fillId="41" borderId="0" xfId="48" applyNumberFormat="1" applyFont="1" applyFill="1" applyBorder="1" applyAlignment="1">
      <alignment horizontal="center" vertical="center" wrapText="1"/>
    </xf>
    <xf numFmtId="4" fontId="4" fillId="41" borderId="37" xfId="48" applyNumberFormat="1" applyFont="1" applyFill="1" applyBorder="1" applyAlignment="1">
      <alignment horizontal="center" vertical="center" wrapText="1"/>
    </xf>
    <xf numFmtId="164" fontId="8" fillId="35" borderId="15" xfId="0" applyNumberFormat="1" applyFont="1" applyFill="1" applyBorder="1" applyAlignment="1">
      <alignment horizontal="center" vertical="center" wrapText="1"/>
    </xf>
    <xf numFmtId="4" fontId="11" fillId="35" borderId="15" xfId="0" applyNumberFormat="1" applyFont="1" applyFill="1" applyBorder="1" applyAlignment="1">
      <alignment horizontal="center" vertical="center" wrapText="1"/>
    </xf>
    <xf numFmtId="164" fontId="8" fillId="35" borderId="16" xfId="0" applyNumberFormat="1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3" fillId="36" borderId="13" xfId="0" applyFont="1" applyFill="1" applyBorder="1" applyAlignment="1">
      <alignment horizontal="center" vertical="center" wrapText="1"/>
    </xf>
    <xf numFmtId="0" fontId="23" fillId="42" borderId="11" xfId="0" applyFont="1" applyFill="1" applyBorder="1" applyAlignment="1">
      <alignment horizontal="center" vertical="center"/>
    </xf>
    <xf numFmtId="0" fontId="23" fillId="42" borderId="12" xfId="0" applyFont="1" applyFill="1" applyBorder="1" applyAlignment="1">
      <alignment horizontal="center" vertical="center"/>
    </xf>
    <xf numFmtId="0" fontId="23" fillId="42" borderId="13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6" fillId="41" borderId="52" xfId="48" applyNumberFormat="1" applyFont="1" applyFill="1" applyBorder="1" applyAlignment="1">
      <alignment horizontal="center" vertical="center" wrapText="1"/>
    </xf>
    <xf numFmtId="4" fontId="6" fillId="41" borderId="0" xfId="48" applyNumberFormat="1" applyFont="1" applyFill="1" applyBorder="1" applyAlignment="1">
      <alignment horizontal="center" vertical="center" wrapText="1"/>
    </xf>
    <xf numFmtId="4" fontId="6" fillId="41" borderId="37" xfId="48" applyNumberFormat="1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 vertical="center"/>
    </xf>
    <xf numFmtId="0" fontId="2" fillId="42" borderId="12" xfId="0" applyFont="1" applyFill="1" applyBorder="1" applyAlignment="1">
      <alignment horizontal="center" vertical="center"/>
    </xf>
    <xf numFmtId="0" fontId="2" fillId="42" borderId="13" xfId="0" applyFont="1" applyFill="1" applyBorder="1" applyAlignment="1">
      <alignment horizontal="center" vertical="center"/>
    </xf>
    <xf numFmtId="0" fontId="2" fillId="40" borderId="52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40" borderId="37" xfId="0" applyFont="1" applyFill="1" applyBorder="1" applyAlignment="1">
      <alignment horizontal="center" vertical="center" wrapText="1"/>
    </xf>
    <xf numFmtId="164" fontId="7" fillId="35" borderId="50" xfId="0" applyNumberFormat="1" applyFont="1" applyFill="1" applyBorder="1" applyAlignment="1">
      <alignment horizontal="center" vertical="center" wrapText="1"/>
    </xf>
    <xf numFmtId="0" fontId="9" fillId="35" borderId="48" xfId="0" applyFont="1" applyFill="1" applyBorder="1" applyAlignment="1">
      <alignment horizontal="center" vertical="center" wrapText="1"/>
    </xf>
    <xf numFmtId="0" fontId="9" fillId="35" borderId="51" xfId="0" applyFont="1" applyFill="1" applyBorder="1" applyAlignment="1">
      <alignment horizontal="center" vertical="center" wrapText="1"/>
    </xf>
    <xf numFmtId="164" fontId="8" fillId="35" borderId="50" xfId="0" applyNumberFormat="1" applyFont="1" applyFill="1" applyBorder="1" applyAlignment="1">
      <alignment horizontal="center" vertical="center" wrapText="1"/>
    </xf>
    <xf numFmtId="0" fontId="11" fillId="35" borderId="48" xfId="0" applyFont="1" applyFill="1" applyBorder="1" applyAlignment="1">
      <alignment horizontal="center" vertical="center" wrapText="1"/>
    </xf>
    <xf numFmtId="0" fontId="11" fillId="35" borderId="51" xfId="0" applyFont="1" applyFill="1" applyBorder="1" applyAlignment="1">
      <alignment horizontal="center" vertical="center" wrapText="1"/>
    </xf>
    <xf numFmtId="0" fontId="9" fillId="35" borderId="5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7" fillId="34" borderId="68" xfId="0" applyNumberFormat="1" applyFont="1" applyFill="1" applyBorder="1" applyAlignment="1">
      <alignment horizontal="center" vertical="center" wrapText="1"/>
    </xf>
    <xf numFmtId="164" fontId="7" fillId="34" borderId="37" xfId="0" applyNumberFormat="1" applyFont="1" applyFill="1" applyBorder="1" applyAlignment="1">
      <alignment horizontal="center" vertical="center" wrapText="1"/>
    </xf>
    <xf numFmtId="164" fontId="7" fillId="34" borderId="78" xfId="0" applyNumberFormat="1" applyFont="1" applyFill="1" applyBorder="1" applyAlignment="1">
      <alignment horizontal="center" vertical="center" wrapText="1"/>
    </xf>
    <xf numFmtId="164" fontId="10" fillId="35" borderId="50" xfId="0" applyNumberFormat="1" applyFont="1" applyFill="1" applyBorder="1" applyAlignment="1">
      <alignment horizontal="center" vertical="center" wrapText="1"/>
    </xf>
    <xf numFmtId="164" fontId="7" fillId="35" borderId="48" xfId="0" applyNumberFormat="1" applyFont="1" applyFill="1" applyBorder="1" applyAlignment="1">
      <alignment horizontal="center" vertical="center" wrapText="1"/>
    </xf>
    <xf numFmtId="164" fontId="7" fillId="35" borderId="51" xfId="0" applyNumberFormat="1" applyFont="1" applyFill="1" applyBorder="1" applyAlignment="1">
      <alignment horizontal="center" vertical="center" wrapText="1"/>
    </xf>
    <xf numFmtId="164" fontId="8" fillId="35" borderId="48" xfId="0" applyNumberFormat="1" applyFont="1" applyFill="1" applyBorder="1" applyAlignment="1">
      <alignment horizontal="center" vertical="center" wrapText="1"/>
    </xf>
    <xf numFmtId="164" fontId="8" fillId="35" borderId="51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7" fillId="35" borderId="50" xfId="0" applyFont="1" applyFill="1" applyBorder="1" applyAlignment="1">
      <alignment horizontal="center" vertical="center" wrapText="1"/>
    </xf>
    <xf numFmtId="0" fontId="37" fillId="35" borderId="48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7" fillId="35" borderId="11" xfId="0" applyFont="1" applyFill="1" applyBorder="1" applyAlignment="1">
      <alignment horizontal="center" vertical="center"/>
    </xf>
    <xf numFmtId="0" fontId="37" fillId="35" borderId="12" xfId="0" applyFont="1" applyFill="1" applyBorder="1" applyAlignment="1">
      <alignment horizontal="center" vertical="center"/>
    </xf>
    <xf numFmtId="0" fontId="37" fillId="35" borderId="13" xfId="0" applyFont="1" applyFill="1" applyBorder="1" applyAlignment="1">
      <alignment horizontal="center" vertical="center"/>
    </xf>
    <xf numFmtId="0" fontId="37" fillId="34" borderId="73" xfId="0" applyFont="1" applyFill="1" applyBorder="1" applyAlignment="1">
      <alignment horizontal="center" vertical="center"/>
    </xf>
    <xf numFmtId="0" fontId="37" fillId="34" borderId="74" xfId="0" applyFont="1" applyFill="1" applyBorder="1" applyAlignment="1">
      <alignment horizontal="center" vertical="center"/>
    </xf>
    <xf numFmtId="0" fontId="37" fillId="34" borderId="68" xfId="0" applyFont="1" applyFill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7" fillId="35" borderId="53" xfId="0" applyFont="1" applyFill="1" applyBorder="1" applyAlignment="1">
      <alignment horizontal="center" vertical="center" wrapText="1"/>
    </xf>
    <xf numFmtId="0" fontId="37" fillId="35" borderId="18" xfId="0" applyFont="1" applyFill="1" applyBorder="1" applyAlignment="1">
      <alignment horizontal="center" vertical="center" wrapText="1"/>
    </xf>
    <xf numFmtId="0" fontId="37" fillId="35" borderId="27" xfId="0" applyFont="1" applyFill="1" applyBorder="1" applyAlignment="1">
      <alignment horizontal="center" vertical="center" wrapText="1"/>
    </xf>
    <xf numFmtId="164" fontId="37" fillId="35" borderId="50" xfId="0" applyNumberFormat="1" applyFont="1" applyFill="1" applyBorder="1" applyAlignment="1">
      <alignment horizontal="center" vertical="center" wrapText="1"/>
    </xf>
    <xf numFmtId="0" fontId="39" fillId="35" borderId="48" xfId="0" applyFont="1" applyFill="1" applyBorder="1" applyAlignment="1">
      <alignment horizontal="center" vertical="center" wrapText="1"/>
    </xf>
    <xf numFmtId="0" fontId="39" fillId="35" borderId="51" xfId="0" applyFont="1" applyFill="1" applyBorder="1" applyAlignment="1">
      <alignment horizontal="center" vertical="center" wrapText="1"/>
    </xf>
    <xf numFmtId="164" fontId="37" fillId="35" borderId="55" xfId="0" applyNumberFormat="1" applyFont="1" applyFill="1" applyBorder="1" applyAlignment="1">
      <alignment horizontal="center" vertical="center" wrapText="1"/>
    </xf>
    <xf numFmtId="164" fontId="37" fillId="35" borderId="49" xfId="0" applyNumberFormat="1" applyFont="1" applyFill="1" applyBorder="1" applyAlignment="1">
      <alignment horizontal="center" vertical="center" wrapText="1"/>
    </xf>
    <xf numFmtId="164" fontId="37" fillId="35" borderId="31" xfId="0" applyNumberFormat="1" applyFont="1" applyFill="1" applyBorder="1" applyAlignment="1">
      <alignment horizontal="center" vertical="center" wrapText="1"/>
    </xf>
    <xf numFmtId="4" fontId="37" fillId="35" borderId="39" xfId="0" applyNumberFormat="1" applyFont="1" applyFill="1" applyBorder="1" applyAlignment="1">
      <alignment horizontal="center" vertical="center" wrapText="1"/>
    </xf>
    <xf numFmtId="4" fontId="37" fillId="35" borderId="15" xfId="0" applyNumberFormat="1" applyFont="1" applyFill="1" applyBorder="1" applyAlignment="1">
      <alignment horizontal="center" vertical="center" wrapText="1"/>
    </xf>
    <xf numFmtId="4" fontId="37" fillId="35" borderId="16" xfId="0" applyNumberFormat="1" applyFont="1" applyFill="1" applyBorder="1" applyAlignment="1">
      <alignment horizontal="center" vertical="center" wrapText="1"/>
    </xf>
    <xf numFmtId="0" fontId="39" fillId="35" borderId="50" xfId="0" applyFont="1" applyFill="1" applyBorder="1" applyAlignment="1">
      <alignment horizontal="center" vertical="center" wrapText="1"/>
    </xf>
    <xf numFmtId="0" fontId="31" fillId="42" borderId="11" xfId="0" applyFont="1" applyFill="1" applyBorder="1" applyAlignment="1">
      <alignment horizontal="center" vertical="center"/>
    </xf>
    <xf numFmtId="0" fontId="31" fillId="42" borderId="12" xfId="0" applyFont="1" applyFill="1" applyBorder="1" applyAlignment="1">
      <alignment horizontal="center" vertical="center"/>
    </xf>
    <xf numFmtId="0" fontId="31" fillId="42" borderId="13" xfId="0" applyFont="1" applyFill="1" applyBorder="1" applyAlignment="1">
      <alignment horizontal="center" vertical="center"/>
    </xf>
    <xf numFmtId="0" fontId="31" fillId="40" borderId="52" xfId="0" applyFont="1" applyFill="1" applyBorder="1" applyAlignment="1">
      <alignment horizontal="center" vertical="center" wrapText="1"/>
    </xf>
    <xf numFmtId="0" fontId="31" fillId="40" borderId="0" xfId="0" applyFont="1" applyFill="1" applyBorder="1" applyAlignment="1">
      <alignment horizontal="center" vertical="center" wrapText="1"/>
    </xf>
    <xf numFmtId="0" fontId="31" fillId="40" borderId="37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164" fontId="37" fillId="34" borderId="14" xfId="0" applyNumberFormat="1" applyFont="1" applyFill="1" applyBorder="1" applyAlignment="1">
      <alignment horizontal="center" vertical="center" wrapText="1"/>
    </xf>
    <xf numFmtId="164" fontId="37" fillId="34" borderId="15" xfId="0" applyNumberFormat="1" applyFont="1" applyFill="1" applyBorder="1" applyAlignment="1">
      <alignment horizontal="center" vertical="center" wrapText="1"/>
    </xf>
    <xf numFmtId="164" fontId="37" fillId="34" borderId="16" xfId="0" applyNumberFormat="1" applyFont="1" applyFill="1" applyBorder="1" applyAlignment="1">
      <alignment horizontal="center" vertical="center" wrapText="1"/>
    </xf>
    <xf numFmtId="0" fontId="31" fillId="36" borderId="11" xfId="0" applyFont="1" applyFill="1" applyBorder="1" applyAlignment="1">
      <alignment horizontal="center" vertical="center" wrapText="1"/>
    </xf>
    <xf numFmtId="0" fontId="31" fillId="36" borderId="12" xfId="0" applyFont="1" applyFill="1" applyBorder="1" applyAlignment="1">
      <alignment horizontal="center" vertical="center" wrapText="1"/>
    </xf>
    <xf numFmtId="0" fontId="31" fillId="36" borderId="13" xfId="0" applyFont="1" applyFill="1" applyBorder="1" applyAlignment="1">
      <alignment horizontal="center" vertical="center" wrapText="1"/>
    </xf>
    <xf numFmtId="4" fontId="35" fillId="41" borderId="52" xfId="48" applyNumberFormat="1" applyFont="1" applyFill="1" applyBorder="1" applyAlignment="1">
      <alignment horizontal="center" vertical="center" wrapText="1"/>
    </xf>
    <xf numFmtId="4" fontId="35" fillId="41" borderId="0" xfId="48" applyNumberFormat="1" applyFont="1" applyFill="1" applyBorder="1" applyAlignment="1">
      <alignment horizontal="center" vertical="center" wrapText="1"/>
    </xf>
    <xf numFmtId="4" fontId="35" fillId="41" borderId="37" xfId="48" applyNumberFormat="1" applyFont="1" applyFill="1" applyBorder="1" applyAlignment="1">
      <alignment horizontal="center" vertical="center" wrapText="1"/>
    </xf>
    <xf numFmtId="164" fontId="37" fillId="34" borderId="55" xfId="0" applyNumberFormat="1" applyFont="1" applyFill="1" applyBorder="1" applyAlignment="1">
      <alignment horizontal="center" vertical="center" wrapText="1"/>
    </xf>
    <xf numFmtId="164" fontId="37" fillId="34" borderId="49" xfId="0" applyNumberFormat="1" applyFont="1" applyFill="1" applyBorder="1" applyAlignment="1">
      <alignment horizontal="center" vertical="center" wrapText="1"/>
    </xf>
    <xf numFmtId="164" fontId="37" fillId="34" borderId="58" xfId="0" applyNumberFormat="1" applyFont="1" applyFill="1" applyBorder="1" applyAlignment="1">
      <alignment horizontal="center" vertical="center" wrapText="1"/>
    </xf>
    <xf numFmtId="164" fontId="37" fillId="34" borderId="53" xfId="0" applyNumberFormat="1" applyFont="1" applyFill="1" applyBorder="1" applyAlignment="1">
      <alignment horizontal="center" vertical="center" wrapText="1"/>
    </xf>
    <xf numFmtId="164" fontId="37" fillId="34" borderId="18" xfId="0" applyNumberFormat="1" applyFont="1" applyFill="1" applyBorder="1" applyAlignment="1">
      <alignment horizontal="center" vertical="center" wrapText="1"/>
    </xf>
    <xf numFmtId="164" fontId="37" fillId="34" borderId="57" xfId="0" applyNumberFormat="1" applyFont="1" applyFill="1" applyBorder="1" applyAlignment="1">
      <alignment horizontal="center" vertical="center" wrapText="1"/>
    </xf>
    <xf numFmtId="164" fontId="37" fillId="35" borderId="39" xfId="0" applyNumberFormat="1" applyFont="1" applyFill="1" applyBorder="1" applyAlignment="1">
      <alignment horizontal="center" vertical="center" wrapText="1"/>
    </xf>
    <xf numFmtId="164" fontId="37" fillId="35" borderId="15" xfId="0" applyNumberFormat="1" applyFont="1" applyFill="1" applyBorder="1" applyAlignment="1">
      <alignment horizontal="center" vertical="center" wrapText="1"/>
    </xf>
    <xf numFmtId="164" fontId="37" fillId="35" borderId="16" xfId="0" applyNumberFormat="1" applyFont="1" applyFill="1" applyBorder="1" applyAlignment="1">
      <alignment horizontal="center" vertical="center" wrapText="1"/>
    </xf>
    <xf numFmtId="0" fontId="43" fillId="36" borderId="11" xfId="0" applyFont="1" applyFill="1" applyBorder="1" applyAlignment="1">
      <alignment horizontal="center" vertical="center" wrapText="1"/>
    </xf>
    <xf numFmtId="0" fontId="43" fillId="36" borderId="12" xfId="0" applyFont="1" applyFill="1" applyBorder="1" applyAlignment="1">
      <alignment horizontal="center" vertical="center" wrapText="1"/>
    </xf>
    <xf numFmtId="0" fontId="43" fillId="36" borderId="13" xfId="0" applyFont="1" applyFill="1" applyBorder="1" applyAlignment="1">
      <alignment horizontal="center" vertical="center" wrapText="1"/>
    </xf>
    <xf numFmtId="4" fontId="41" fillId="41" borderId="52" xfId="48" applyNumberFormat="1" applyFont="1" applyFill="1" applyBorder="1" applyAlignment="1">
      <alignment horizontal="center" vertical="center" wrapText="1"/>
    </xf>
    <xf numFmtId="4" fontId="41" fillId="41" borderId="0" xfId="48" applyNumberFormat="1" applyFont="1" applyFill="1" applyBorder="1" applyAlignment="1">
      <alignment horizontal="center" vertical="center" wrapText="1"/>
    </xf>
    <xf numFmtId="4" fontId="41" fillId="41" borderId="37" xfId="48" applyNumberFormat="1" applyFont="1" applyFill="1" applyBorder="1" applyAlignment="1">
      <alignment horizontal="center" vertical="center" wrapText="1"/>
    </xf>
    <xf numFmtId="0" fontId="43" fillId="42" borderId="11" xfId="0" applyFont="1" applyFill="1" applyBorder="1" applyAlignment="1">
      <alignment horizontal="center" vertical="center"/>
    </xf>
    <xf numFmtId="0" fontId="43" fillId="42" borderId="12" xfId="0" applyFont="1" applyFill="1" applyBorder="1" applyAlignment="1">
      <alignment horizontal="center" vertical="center"/>
    </xf>
    <xf numFmtId="0" fontId="43" fillId="42" borderId="13" xfId="0" applyFont="1" applyFill="1" applyBorder="1" applyAlignment="1">
      <alignment horizontal="center" vertical="center"/>
    </xf>
    <xf numFmtId="0" fontId="43" fillId="40" borderId="52" xfId="0" applyFont="1" applyFill="1" applyBorder="1" applyAlignment="1">
      <alignment horizontal="center" vertical="center" wrapText="1"/>
    </xf>
    <xf numFmtId="0" fontId="43" fillId="40" borderId="0" xfId="0" applyFont="1" applyFill="1" applyBorder="1" applyAlignment="1">
      <alignment horizontal="center" vertical="center" wrapText="1"/>
    </xf>
    <xf numFmtId="0" fontId="43" fillId="40" borderId="37" xfId="0" applyFont="1" applyFill="1" applyBorder="1" applyAlignment="1">
      <alignment horizontal="center" vertical="center" wrapText="1"/>
    </xf>
    <xf numFmtId="0" fontId="7" fillId="35" borderId="53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23" fillId="40" borderId="52" xfId="0" applyFont="1" applyFill="1" applyBorder="1" applyAlignment="1">
      <alignment horizontal="center" vertical="center" wrapText="1"/>
    </xf>
    <xf numFmtId="0" fontId="23" fillId="40" borderId="0" xfId="0" applyFont="1" applyFill="1" applyBorder="1" applyAlignment="1">
      <alignment horizontal="center" vertical="center" wrapText="1"/>
    </xf>
    <xf numFmtId="0" fontId="23" fillId="40" borderId="37" xfId="0" applyFont="1" applyFill="1" applyBorder="1" applyAlignment="1">
      <alignment horizontal="center" vertical="center" wrapText="1"/>
    </xf>
    <xf numFmtId="4" fontId="7" fillId="35" borderId="39" xfId="0" applyNumberFormat="1" applyFont="1" applyFill="1" applyBorder="1" applyAlignment="1">
      <alignment horizontal="center" vertical="center" wrapText="1"/>
    </xf>
    <xf numFmtId="4" fontId="7" fillId="35" borderId="15" xfId="0" applyNumberFormat="1" applyFont="1" applyFill="1" applyBorder="1" applyAlignment="1">
      <alignment horizontal="center" vertical="center" wrapText="1"/>
    </xf>
    <xf numFmtId="4" fontId="7" fillId="35" borderId="16" xfId="0" applyNumberFormat="1" applyFont="1" applyFill="1" applyBorder="1" applyAlignment="1">
      <alignment horizontal="center" vertical="center" wrapText="1"/>
    </xf>
    <xf numFmtId="0" fontId="2" fillId="42" borderId="73" xfId="0" applyFont="1" applyFill="1" applyBorder="1" applyAlignment="1">
      <alignment vertical="center"/>
    </xf>
    <xf numFmtId="0" fontId="2" fillId="42" borderId="74" xfId="0" applyFont="1" applyFill="1" applyBorder="1" applyAlignment="1">
      <alignment vertical="center"/>
    </xf>
    <xf numFmtId="4" fontId="2" fillId="42" borderId="74" xfId="0" applyNumberFormat="1" applyFont="1" applyFill="1" applyBorder="1" applyAlignment="1">
      <alignment vertical="center"/>
    </xf>
    <xf numFmtId="0" fontId="2" fillId="42" borderId="68" xfId="0" applyFont="1" applyFill="1" applyBorder="1" applyAlignment="1">
      <alignment vertical="center"/>
    </xf>
    <xf numFmtId="165" fontId="8" fillId="34" borderId="20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Continuous" vertical="center" wrapText="1"/>
    </xf>
    <xf numFmtId="0" fontId="11" fillId="36" borderId="12" xfId="0" applyFont="1" applyFill="1" applyBorder="1" applyAlignment="1">
      <alignment horizontal="centerContinuous" vertical="center" wrapText="1"/>
    </xf>
    <xf numFmtId="4" fontId="11" fillId="36" borderId="12" xfId="0" applyNumberFormat="1" applyFont="1" applyFill="1" applyBorder="1" applyAlignment="1">
      <alignment horizontal="centerContinuous" vertical="center" wrapText="1"/>
    </xf>
    <xf numFmtId="0" fontId="11" fillId="36" borderId="12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vertical="center"/>
    </xf>
    <xf numFmtId="4" fontId="4" fillId="34" borderId="23" xfId="48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" fontId="4" fillId="37" borderId="65" xfId="48" applyNumberFormat="1" applyFont="1" applyFill="1" applyBorder="1" applyAlignment="1">
      <alignment vertical="center"/>
    </xf>
    <xf numFmtId="3" fontId="4" fillId="37" borderId="65" xfId="48" applyNumberFormat="1" applyFont="1" applyFill="1" applyBorder="1" applyAlignment="1">
      <alignment vertical="center"/>
    </xf>
    <xf numFmtId="4" fontId="4" fillId="37" borderId="14" xfId="48" applyNumberFormat="1" applyFont="1" applyFill="1" applyBorder="1" applyAlignment="1">
      <alignment vertical="center"/>
    </xf>
    <xf numFmtId="4" fontId="4" fillId="0" borderId="39" xfId="48" applyNumberFormat="1" applyFont="1" applyFill="1" applyBorder="1" applyAlignment="1">
      <alignment vertical="center"/>
    </xf>
    <xf numFmtId="4" fontId="12" fillId="0" borderId="39" xfId="48" applyNumberFormat="1" applyFont="1" applyFill="1" applyBorder="1" applyAlignment="1">
      <alignment vertical="center"/>
    </xf>
    <xf numFmtId="4" fontId="6" fillId="33" borderId="62" xfId="48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3" fontId="6" fillId="37" borderId="41" xfId="0" applyNumberFormat="1" applyFont="1" applyFill="1" applyBorder="1" applyAlignment="1">
      <alignment horizontal="right" vertical="center" wrapText="1"/>
    </xf>
    <xf numFmtId="4" fontId="6" fillId="37" borderId="72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Hoja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2"/>
  <sheetViews>
    <sheetView zoomScale="84" zoomScaleNormal="84" zoomScalePageLayoutView="0" workbookViewId="0" topLeftCell="I114">
      <selection activeCell="K126" sqref="K126"/>
    </sheetView>
  </sheetViews>
  <sheetFormatPr defaultColWidth="11.421875" defaultRowHeight="15"/>
  <cols>
    <col min="1" max="1" width="12.00390625" style="1" customWidth="1"/>
    <col min="2" max="2" width="10.7109375" style="1" customWidth="1"/>
    <col min="3" max="3" width="15.57421875" style="1" customWidth="1"/>
    <col min="4" max="4" width="7.7109375" style="1" customWidth="1"/>
    <col min="5" max="5" width="15.421875" style="612" customWidth="1"/>
    <col min="6" max="6" width="6.8515625" style="1" customWidth="1"/>
    <col min="7" max="7" width="16.00390625" style="612" customWidth="1"/>
    <col min="8" max="8" width="9.00390625" style="1" customWidth="1"/>
    <col min="9" max="9" width="15.140625" style="1" customWidth="1"/>
    <col min="10" max="10" width="9.421875" style="1" customWidth="1"/>
    <col min="11" max="11" width="16.28125" style="1" customWidth="1"/>
    <col min="12" max="12" width="11.57421875" style="1" bestFit="1" customWidth="1"/>
    <col min="13" max="13" width="7.57421875" style="1" customWidth="1"/>
    <col min="14" max="14" width="15.28125" style="1" customWidth="1"/>
    <col min="15" max="15" width="11.57421875" style="1" hidden="1" customWidth="1"/>
    <col min="16" max="16" width="19.00390625" style="1" customWidth="1"/>
    <col min="17" max="17" width="3.140625" style="1" customWidth="1"/>
    <col min="18" max="18" width="7.7109375" style="1" customWidth="1"/>
    <col min="19" max="19" width="10.28125" style="1" customWidth="1"/>
    <col min="20" max="20" width="7.00390625" style="1" customWidth="1"/>
    <col min="21" max="21" width="9.8515625" style="1" customWidth="1"/>
    <col min="22" max="22" width="11.57421875" style="1" bestFit="1" customWidth="1"/>
    <col min="23" max="23" width="2.7109375" style="1" customWidth="1"/>
    <col min="24" max="24" width="19.00390625" style="1" customWidth="1"/>
    <col min="25" max="25" width="8.140625" style="1" customWidth="1"/>
    <col min="26" max="26" width="15.8515625" style="1" customWidth="1"/>
    <col min="27" max="16384" width="11.421875" style="1" customWidth="1"/>
  </cols>
  <sheetData>
    <row r="1" spans="1:22" ht="15">
      <c r="A1" s="1141" t="s">
        <v>0</v>
      </c>
      <c r="B1" s="1141"/>
      <c r="C1" s="1141"/>
      <c r="D1" s="2"/>
      <c r="E1" s="948"/>
      <c r="F1" s="2"/>
      <c r="G1" s="948"/>
      <c r="H1" s="2"/>
      <c r="I1" s="2"/>
      <c r="J1" s="1142"/>
      <c r="K1" s="1142"/>
      <c r="L1" s="1142"/>
      <c r="M1" s="1142"/>
      <c r="N1" s="1142"/>
      <c r="O1" s="2"/>
      <c r="P1" s="2"/>
      <c r="Q1" s="2"/>
      <c r="R1" s="2"/>
      <c r="S1" s="2"/>
      <c r="T1" s="2"/>
      <c r="U1" s="2"/>
      <c r="V1" s="2"/>
    </row>
    <row r="2" spans="1:26" ht="15">
      <c r="A2" s="1143" t="s">
        <v>122</v>
      </c>
      <c r="B2" s="1143"/>
      <c r="C2" s="1143"/>
      <c r="D2" s="1143"/>
      <c r="E2" s="1143"/>
      <c r="F2" s="1143"/>
      <c r="G2" s="1143"/>
      <c r="H2" s="1143"/>
      <c r="I2" s="1143"/>
      <c r="J2" s="1143"/>
      <c r="K2" s="1143"/>
      <c r="L2" s="1143"/>
      <c r="M2" s="1143"/>
      <c r="N2" s="1143"/>
      <c r="O2" s="1143"/>
      <c r="P2" s="1143"/>
      <c r="Q2" s="1143"/>
      <c r="R2" s="1143"/>
      <c r="S2" s="1143"/>
      <c r="T2" s="1143"/>
      <c r="U2" s="1143"/>
      <c r="V2" s="1143"/>
      <c r="W2" s="1143"/>
      <c r="X2" s="1143"/>
      <c r="Y2" s="1143"/>
      <c r="Z2" s="1143"/>
    </row>
    <row r="3" spans="1:22" ht="15">
      <c r="A3" s="175" t="s">
        <v>123</v>
      </c>
      <c r="B3" s="4"/>
      <c r="C3" s="5"/>
      <c r="D3" s="5"/>
      <c r="E3" s="949"/>
      <c r="F3" s="5"/>
      <c r="G3" s="949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  <c r="T3" s="6"/>
      <c r="U3" s="6"/>
      <c r="V3" s="6"/>
    </row>
    <row r="4" spans="1:17" ht="15">
      <c r="A4" s="175" t="s">
        <v>124</v>
      </c>
      <c r="B4" s="4"/>
      <c r="C4" s="5"/>
      <c r="D4" s="5"/>
      <c r="E4" s="949"/>
      <c r="F4" s="5"/>
      <c r="G4" s="949"/>
      <c r="H4" s="5"/>
      <c r="I4" s="5"/>
      <c r="J4" s="5"/>
      <c r="K4" s="5"/>
      <c r="L4" s="5"/>
      <c r="M4" s="5"/>
      <c r="N4" s="5"/>
      <c r="P4" s="5"/>
      <c r="Q4" s="5"/>
    </row>
    <row r="5" spans="1:17" ht="15">
      <c r="A5" s="175" t="s">
        <v>125</v>
      </c>
      <c r="B5" s="4"/>
      <c r="C5" s="5"/>
      <c r="D5" s="5"/>
      <c r="E5" s="949"/>
      <c r="F5" s="5"/>
      <c r="G5" s="949"/>
      <c r="H5" s="5"/>
      <c r="I5" s="5"/>
      <c r="J5" s="5"/>
      <c r="K5" s="5"/>
      <c r="L5" s="5"/>
      <c r="M5" s="5"/>
      <c r="N5" s="5"/>
      <c r="P5" s="5"/>
      <c r="Q5" s="5"/>
    </row>
    <row r="6" spans="1:22" ht="16.5" thickBot="1">
      <c r="A6" s="177" t="s">
        <v>126</v>
      </c>
      <c r="B6" s="8"/>
      <c r="C6" s="8"/>
      <c r="D6" s="8"/>
      <c r="E6" s="178"/>
      <c r="F6" s="8"/>
      <c r="G6" s="178"/>
      <c r="H6" s="8"/>
      <c r="I6" s="8"/>
      <c r="J6" s="8"/>
      <c r="K6" s="8"/>
      <c r="L6" s="8"/>
      <c r="M6" s="8"/>
      <c r="N6" s="8"/>
      <c r="O6" s="8"/>
      <c r="P6" s="8"/>
      <c r="Q6" s="5"/>
      <c r="V6" s="9"/>
    </row>
    <row r="7" spans="1:22" ht="15.75" thickBot="1">
      <c r="A7" s="1139" t="s">
        <v>1</v>
      </c>
      <c r="B7" s="10" t="s">
        <v>2</v>
      </c>
      <c r="C7" s="11"/>
      <c r="D7" s="11"/>
      <c r="E7" s="196"/>
      <c r="F7" s="11"/>
      <c r="G7" s="196"/>
      <c r="H7" s="11"/>
      <c r="I7" s="11"/>
      <c r="J7" s="11"/>
      <c r="K7" s="11"/>
      <c r="L7" s="11"/>
      <c r="M7" s="11"/>
      <c r="N7" s="11"/>
      <c r="O7" s="11"/>
      <c r="P7" s="12"/>
      <c r="Q7" s="13"/>
      <c r="R7" s="1116" t="s">
        <v>3</v>
      </c>
      <c r="S7" s="1144"/>
      <c r="T7" s="1144"/>
      <c r="U7" s="1144"/>
      <c r="V7" s="1145"/>
    </row>
    <row r="8" spans="1:26" ht="19.5" customHeight="1" thickBot="1">
      <c r="A8" s="1140"/>
      <c r="B8" s="1110" t="s">
        <v>4</v>
      </c>
      <c r="C8" s="1111"/>
      <c r="D8" s="1111"/>
      <c r="E8" s="1111"/>
      <c r="F8" s="1111"/>
      <c r="G8" s="1111"/>
      <c r="H8" s="1111"/>
      <c r="I8" s="1111"/>
      <c r="J8" s="1111"/>
      <c r="K8" s="1111"/>
      <c r="L8" s="1111"/>
      <c r="M8" s="1111"/>
      <c r="N8" s="1111"/>
      <c r="O8" s="1111"/>
      <c r="P8" s="1112"/>
      <c r="Q8" s="14"/>
      <c r="R8" s="1113"/>
      <c r="S8" s="1114"/>
      <c r="T8" s="1114"/>
      <c r="U8" s="1114"/>
      <c r="V8" s="1115"/>
      <c r="X8" s="1116" t="s">
        <v>5</v>
      </c>
      <c r="Y8" s="1117"/>
      <c r="Z8" s="1118"/>
    </row>
    <row r="9" spans="1:26" ht="12.75" customHeight="1">
      <c r="A9" s="1140"/>
      <c r="B9" s="1126" t="s">
        <v>6</v>
      </c>
      <c r="C9" s="1131" t="s">
        <v>7</v>
      </c>
      <c r="D9" s="1131" t="s">
        <v>8</v>
      </c>
      <c r="E9" s="1128" t="s">
        <v>9</v>
      </c>
      <c r="F9" s="1131" t="s">
        <v>10</v>
      </c>
      <c r="G9" s="1128" t="s">
        <v>11</v>
      </c>
      <c r="H9" s="1121" t="s">
        <v>8</v>
      </c>
      <c r="I9" s="1131" t="s">
        <v>12</v>
      </c>
      <c r="J9" s="1121" t="s">
        <v>8</v>
      </c>
      <c r="K9" s="1119" t="s">
        <v>13</v>
      </c>
      <c r="L9" s="1154" t="s">
        <v>14</v>
      </c>
      <c r="M9" s="1121" t="s">
        <v>8</v>
      </c>
      <c r="N9" s="1119" t="s">
        <v>15</v>
      </c>
      <c r="O9" s="1154" t="s">
        <v>16</v>
      </c>
      <c r="P9" s="1149" t="s">
        <v>17</v>
      </c>
      <c r="Q9" s="15"/>
      <c r="R9" s="1133" t="s">
        <v>18</v>
      </c>
      <c r="S9" s="16"/>
      <c r="T9" s="1151" t="s">
        <v>19</v>
      </c>
      <c r="U9" s="16"/>
      <c r="V9" s="1136" t="s">
        <v>20</v>
      </c>
      <c r="X9" s="1139" t="s">
        <v>1</v>
      </c>
      <c r="Y9" s="1146" t="s">
        <v>8</v>
      </c>
      <c r="Z9" s="1123" t="s">
        <v>21</v>
      </c>
    </row>
    <row r="10" spans="1:26" ht="15">
      <c r="A10" s="1140"/>
      <c r="B10" s="1127"/>
      <c r="C10" s="1132"/>
      <c r="D10" s="1161"/>
      <c r="E10" s="1162"/>
      <c r="F10" s="1161"/>
      <c r="G10" s="1129"/>
      <c r="H10" s="1120"/>
      <c r="I10" s="1132"/>
      <c r="J10" s="1120"/>
      <c r="K10" s="1120"/>
      <c r="L10" s="1132"/>
      <c r="M10" s="1120"/>
      <c r="N10" s="1120"/>
      <c r="O10" s="1132"/>
      <c r="P10" s="1150"/>
      <c r="Q10" s="17"/>
      <c r="R10" s="1134"/>
      <c r="S10" s="18" t="s">
        <v>22</v>
      </c>
      <c r="T10" s="1152"/>
      <c r="U10" s="18" t="s">
        <v>23</v>
      </c>
      <c r="V10" s="1137"/>
      <c r="X10" s="1140"/>
      <c r="Y10" s="1147"/>
      <c r="Z10" s="1124"/>
    </row>
    <row r="11" spans="1:26" ht="24.75" thickBot="1">
      <c r="A11" s="1140"/>
      <c r="B11" s="1127"/>
      <c r="C11" s="1132"/>
      <c r="D11" s="1161"/>
      <c r="E11" s="1162"/>
      <c r="F11" s="1163"/>
      <c r="G11" s="1130"/>
      <c r="H11" s="1120"/>
      <c r="I11" s="1132"/>
      <c r="J11" s="1122"/>
      <c r="K11" s="1120"/>
      <c r="L11" s="1132"/>
      <c r="M11" s="1122"/>
      <c r="N11" s="1120"/>
      <c r="O11" s="1132"/>
      <c r="P11" s="1150"/>
      <c r="Q11" s="17"/>
      <c r="R11" s="1135"/>
      <c r="S11" s="19" t="s">
        <v>24</v>
      </c>
      <c r="T11" s="1153"/>
      <c r="U11" s="19" t="s">
        <v>25</v>
      </c>
      <c r="V11" s="1138"/>
      <c r="X11" s="1140"/>
      <c r="Y11" s="1148"/>
      <c r="Z11" s="1125"/>
    </row>
    <row r="12" spans="1:26" ht="15.75" thickBot="1">
      <c r="A12" s="1284" t="s">
        <v>26</v>
      </c>
      <c r="B12" s="1285"/>
      <c r="C12" s="1285"/>
      <c r="D12" s="1285"/>
      <c r="E12" s="1286"/>
      <c r="F12" s="1285"/>
      <c r="G12" s="1286"/>
      <c r="H12" s="1285"/>
      <c r="I12" s="1285"/>
      <c r="J12" s="1285"/>
      <c r="K12" s="1285"/>
      <c r="L12" s="1285"/>
      <c r="M12" s="1285"/>
      <c r="N12" s="1285"/>
      <c r="O12" s="1285"/>
      <c r="P12" s="1287"/>
      <c r="Q12" s="17"/>
      <c r="R12" s="1155" t="s">
        <v>26</v>
      </c>
      <c r="S12" s="1156"/>
      <c r="T12" s="1156"/>
      <c r="U12" s="1156"/>
      <c r="V12" s="1157"/>
      <c r="X12" s="20" t="s">
        <v>26</v>
      </c>
      <c r="Y12" s="21"/>
      <c r="Z12" s="22"/>
    </row>
    <row r="13" spans="1:26" ht="23.25" thickBot="1">
      <c r="A13" s="23" t="s">
        <v>27</v>
      </c>
      <c r="B13" s="24">
        <f>SUM(B14:B22)</f>
        <v>11</v>
      </c>
      <c r="C13" s="25">
        <f aca="true" t="shared" si="0" ref="C13:O13">SUM(C14:C22)</f>
        <v>24200.97</v>
      </c>
      <c r="D13" s="26">
        <f t="shared" si="0"/>
        <v>0</v>
      </c>
      <c r="E13" s="25">
        <f t="shared" si="0"/>
        <v>0</v>
      </c>
      <c r="F13" s="26"/>
      <c r="G13" s="25">
        <f>SUM(G14:G22)</f>
        <v>24200.97</v>
      </c>
      <c r="H13" s="26">
        <f t="shared" si="0"/>
        <v>0</v>
      </c>
      <c r="I13" s="25">
        <f t="shared" si="0"/>
        <v>0</v>
      </c>
      <c r="J13" s="26">
        <f t="shared" si="0"/>
        <v>11</v>
      </c>
      <c r="K13" s="25">
        <f t="shared" si="0"/>
        <v>49238</v>
      </c>
      <c r="L13" s="25">
        <f t="shared" si="0"/>
        <v>0</v>
      </c>
      <c r="M13" s="26">
        <f t="shared" si="0"/>
        <v>0</v>
      </c>
      <c r="N13" s="25">
        <f t="shared" si="0"/>
        <v>0</v>
      </c>
      <c r="O13" s="25">
        <f t="shared" si="0"/>
        <v>0</v>
      </c>
      <c r="P13" s="30">
        <f>SUM(P14:P22)</f>
        <v>73438.97</v>
      </c>
      <c r="Q13" s="27"/>
      <c r="R13" s="28">
        <f>SUM(R14:R22)</f>
        <v>0</v>
      </c>
      <c r="S13" s="29">
        <f>SUM(S14:S22)</f>
        <v>0</v>
      </c>
      <c r="T13" s="29">
        <f>SUM(T14:T22)</f>
        <v>0</v>
      </c>
      <c r="U13" s="29">
        <f>SUM(U14:U22)</f>
        <v>0</v>
      </c>
      <c r="V13" s="30">
        <f>SUM(V14:V22)</f>
        <v>0</v>
      </c>
      <c r="X13" s="23" t="s">
        <v>27</v>
      </c>
      <c r="Y13" s="950">
        <f>SUM(Y14:Y22)</f>
        <v>4</v>
      </c>
      <c r="Z13" s="30">
        <f>SUM(Z14:Z22)</f>
        <v>6359.27</v>
      </c>
    </row>
    <row r="14" spans="1:26" ht="15">
      <c r="A14" s="31" t="s">
        <v>28</v>
      </c>
      <c r="B14" s="35"/>
      <c r="C14" s="37"/>
      <c r="D14" s="32"/>
      <c r="E14" s="33"/>
      <c r="F14" s="34"/>
      <c r="G14" s="951">
        <f>SUM(C14,E14)</f>
        <v>0</v>
      </c>
      <c r="H14" s="35"/>
      <c r="I14" s="36"/>
      <c r="J14" s="35"/>
      <c r="K14" s="37"/>
      <c r="L14" s="37"/>
      <c r="M14" s="38"/>
      <c r="N14" s="36"/>
      <c r="O14" s="36"/>
      <c r="P14" s="41">
        <f>SUM(G14,I14,K14,N14)</f>
        <v>0</v>
      </c>
      <c r="Q14" s="27"/>
      <c r="R14" s="39"/>
      <c r="S14" s="40"/>
      <c r="T14" s="40"/>
      <c r="U14" s="40"/>
      <c r="V14" s="41">
        <f>SUM(R14:U14)</f>
        <v>0</v>
      </c>
      <c r="X14" s="181"/>
      <c r="Y14" s="42"/>
      <c r="Z14" s="43"/>
    </row>
    <row r="15" spans="1:26" ht="15">
      <c r="A15" s="44" t="s">
        <v>29</v>
      </c>
      <c r="B15" s="48"/>
      <c r="C15" s="50"/>
      <c r="D15" s="46"/>
      <c r="E15" s="952"/>
      <c r="F15" s="47"/>
      <c r="G15" s="951">
        <f aca="true" t="shared" si="1" ref="G15:G42">SUM(C15,E15)</f>
        <v>0</v>
      </c>
      <c r="H15" s="48"/>
      <c r="I15" s="49"/>
      <c r="J15" s="48"/>
      <c r="K15" s="50"/>
      <c r="L15" s="50"/>
      <c r="M15" s="51"/>
      <c r="N15" s="49"/>
      <c r="O15" s="49"/>
      <c r="P15" s="41">
        <f aca="true" t="shared" si="2" ref="P15:P42">SUM(G15,I15,K15,N15)</f>
        <v>0</v>
      </c>
      <c r="Q15" s="52"/>
      <c r="R15" s="50"/>
      <c r="S15" s="53"/>
      <c r="T15" s="53"/>
      <c r="U15" s="53"/>
      <c r="V15" s="41">
        <f>SUM(R15:U15)</f>
        <v>0</v>
      </c>
      <c r="X15" s="89" t="s">
        <v>29</v>
      </c>
      <c r="Y15" s="54"/>
      <c r="Z15" s="55"/>
    </row>
    <row r="16" spans="1:26" ht="15">
      <c r="A16" s="44" t="s">
        <v>30</v>
      </c>
      <c r="B16" s="48"/>
      <c r="C16" s="50"/>
      <c r="D16" s="46"/>
      <c r="E16" s="952"/>
      <c r="F16" s="47"/>
      <c r="G16" s="951">
        <f t="shared" si="1"/>
        <v>0</v>
      </c>
      <c r="H16" s="48"/>
      <c r="I16" s="49"/>
      <c r="J16" s="48"/>
      <c r="K16" s="50"/>
      <c r="L16" s="50"/>
      <c r="M16" s="51"/>
      <c r="N16" s="49"/>
      <c r="O16" s="49"/>
      <c r="P16" s="41">
        <f t="shared" si="2"/>
        <v>0</v>
      </c>
      <c r="Q16" s="52"/>
      <c r="R16" s="50"/>
      <c r="S16" s="53"/>
      <c r="T16" s="53"/>
      <c r="U16" s="53"/>
      <c r="V16" s="41">
        <f aca="true" t="shared" si="3" ref="V16:V47">SUM(R16:U16)</f>
        <v>0</v>
      </c>
      <c r="X16" s="89" t="s">
        <v>30</v>
      </c>
      <c r="Y16" s="54"/>
      <c r="Z16" s="55"/>
    </row>
    <row r="17" spans="1:26" ht="15">
      <c r="A17" s="44" t="s">
        <v>31</v>
      </c>
      <c r="B17" s="48"/>
      <c r="C17" s="50"/>
      <c r="D17" s="46"/>
      <c r="E17" s="952"/>
      <c r="F17" s="47"/>
      <c r="G17" s="951">
        <f t="shared" si="1"/>
        <v>0</v>
      </c>
      <c r="H17" s="48"/>
      <c r="I17" s="49"/>
      <c r="J17" s="48"/>
      <c r="K17" s="50"/>
      <c r="L17" s="50"/>
      <c r="M17" s="51"/>
      <c r="N17" s="49"/>
      <c r="O17" s="49"/>
      <c r="P17" s="41">
        <f t="shared" si="2"/>
        <v>0</v>
      </c>
      <c r="Q17" s="52"/>
      <c r="R17" s="50"/>
      <c r="S17" s="53"/>
      <c r="T17" s="53"/>
      <c r="U17" s="53"/>
      <c r="V17" s="41">
        <f t="shared" si="3"/>
        <v>0</v>
      </c>
      <c r="X17" s="89" t="s">
        <v>31</v>
      </c>
      <c r="Y17" s="54"/>
      <c r="Z17" s="55"/>
    </row>
    <row r="18" spans="1:26" ht="15">
      <c r="A18" s="44" t="s">
        <v>32</v>
      </c>
      <c r="B18" s="48">
        <v>1</v>
      </c>
      <c r="C18" s="50">
        <v>3717.44</v>
      </c>
      <c r="D18" s="46"/>
      <c r="E18" s="952"/>
      <c r="F18" s="47"/>
      <c r="G18" s="951">
        <f t="shared" si="1"/>
        <v>3717.44</v>
      </c>
      <c r="H18" s="48"/>
      <c r="I18" s="49"/>
      <c r="J18" s="48">
        <v>1</v>
      </c>
      <c r="K18" s="50">
        <v>8658</v>
      </c>
      <c r="L18" s="50"/>
      <c r="M18" s="51"/>
      <c r="N18" s="49"/>
      <c r="O18" s="49"/>
      <c r="P18" s="41">
        <f t="shared" si="2"/>
        <v>12375.44</v>
      </c>
      <c r="Q18" s="52"/>
      <c r="R18" s="50"/>
      <c r="S18" s="53"/>
      <c r="T18" s="53"/>
      <c r="U18" s="53"/>
      <c r="V18" s="41">
        <f t="shared" si="3"/>
        <v>0</v>
      </c>
      <c r="X18" s="89" t="s">
        <v>32</v>
      </c>
      <c r="Y18" s="54"/>
      <c r="Z18" s="55"/>
    </row>
    <row r="19" spans="1:26" ht="15">
      <c r="A19" s="44" t="s">
        <v>33</v>
      </c>
      <c r="B19" s="48">
        <v>3</v>
      </c>
      <c r="C19" s="50">
        <v>8267.23</v>
      </c>
      <c r="D19" s="53"/>
      <c r="E19" s="952"/>
      <c r="F19" s="953"/>
      <c r="G19" s="951">
        <f t="shared" si="1"/>
        <v>8267.23</v>
      </c>
      <c r="H19" s="48"/>
      <c r="I19" s="49"/>
      <c r="J19" s="48">
        <v>3</v>
      </c>
      <c r="K19" s="50">
        <f>5458*J19</f>
        <v>16374</v>
      </c>
      <c r="L19" s="50"/>
      <c r="M19" s="51"/>
      <c r="N19" s="49"/>
      <c r="O19" s="49"/>
      <c r="P19" s="41">
        <f t="shared" si="2"/>
        <v>24641.23</v>
      </c>
      <c r="Q19" s="52"/>
      <c r="R19" s="50"/>
      <c r="S19" s="53"/>
      <c r="T19" s="53"/>
      <c r="U19" s="53"/>
      <c r="V19" s="41">
        <f t="shared" si="3"/>
        <v>0</v>
      </c>
      <c r="X19" s="89" t="s">
        <v>33</v>
      </c>
      <c r="Y19" s="54">
        <v>1</v>
      </c>
      <c r="Z19" s="55">
        <v>2007.01</v>
      </c>
    </row>
    <row r="20" spans="1:26" ht="15">
      <c r="A20" s="44" t="s">
        <v>34</v>
      </c>
      <c r="B20" s="48">
        <v>7</v>
      </c>
      <c r="C20" s="50">
        <v>12216.3</v>
      </c>
      <c r="D20" s="46"/>
      <c r="E20" s="952"/>
      <c r="F20" s="47"/>
      <c r="G20" s="951">
        <f t="shared" si="1"/>
        <v>12216.3</v>
      </c>
      <c r="H20" s="48"/>
      <c r="I20" s="49"/>
      <c r="J20" s="48">
        <v>7</v>
      </c>
      <c r="K20" s="50">
        <f>3458*J20</f>
        <v>24206</v>
      </c>
      <c r="L20" s="50"/>
      <c r="M20" s="51"/>
      <c r="N20" s="49"/>
      <c r="O20" s="49"/>
      <c r="P20" s="41">
        <f t="shared" si="2"/>
        <v>36422.3</v>
      </c>
      <c r="Q20" s="52"/>
      <c r="R20" s="50"/>
      <c r="S20" s="53"/>
      <c r="T20" s="53"/>
      <c r="U20" s="53"/>
      <c r="V20" s="41">
        <f t="shared" si="3"/>
        <v>0</v>
      </c>
      <c r="X20" s="89" t="s">
        <v>34</v>
      </c>
      <c r="Y20" s="54">
        <v>1</v>
      </c>
      <c r="Z20" s="55">
        <v>2701.49</v>
      </c>
    </row>
    <row r="21" spans="1:26" ht="15">
      <c r="A21" s="44" t="s">
        <v>35</v>
      </c>
      <c r="B21" s="48"/>
      <c r="C21" s="50"/>
      <c r="D21" s="46"/>
      <c r="E21" s="952"/>
      <c r="F21" s="47"/>
      <c r="G21" s="951">
        <f t="shared" si="1"/>
        <v>0</v>
      </c>
      <c r="H21" s="48"/>
      <c r="I21" s="49"/>
      <c r="J21" s="48"/>
      <c r="K21" s="50"/>
      <c r="L21" s="50"/>
      <c r="M21" s="51"/>
      <c r="N21" s="49"/>
      <c r="O21" s="49"/>
      <c r="P21" s="41">
        <f t="shared" si="2"/>
        <v>0</v>
      </c>
      <c r="Q21" s="52"/>
      <c r="R21" s="50"/>
      <c r="S21" s="53"/>
      <c r="T21" s="53"/>
      <c r="U21" s="53"/>
      <c r="V21" s="41">
        <f t="shared" si="3"/>
        <v>0</v>
      </c>
      <c r="X21" s="89" t="s">
        <v>35</v>
      </c>
      <c r="Y21" s="54"/>
      <c r="Z21" s="55"/>
    </row>
    <row r="22" spans="1:26" ht="15.75" thickBot="1">
      <c r="A22" s="56" t="s">
        <v>36</v>
      </c>
      <c r="B22" s="59"/>
      <c r="C22" s="61"/>
      <c r="D22" s="57"/>
      <c r="E22" s="954"/>
      <c r="F22" s="58"/>
      <c r="G22" s="951">
        <f t="shared" si="1"/>
        <v>0</v>
      </c>
      <c r="H22" s="59"/>
      <c r="I22" s="60"/>
      <c r="J22" s="59"/>
      <c r="K22" s="61"/>
      <c r="L22" s="61"/>
      <c r="M22" s="62"/>
      <c r="N22" s="60"/>
      <c r="O22" s="60"/>
      <c r="P22" s="41">
        <f t="shared" si="2"/>
        <v>0</v>
      </c>
      <c r="Q22" s="52"/>
      <c r="R22" s="50"/>
      <c r="S22" s="53"/>
      <c r="T22" s="53"/>
      <c r="U22" s="53"/>
      <c r="V22" s="41">
        <f t="shared" si="3"/>
        <v>0</v>
      </c>
      <c r="X22" s="89" t="s">
        <v>36</v>
      </c>
      <c r="Y22" s="54">
        <v>2</v>
      </c>
      <c r="Z22" s="55">
        <v>1650.77</v>
      </c>
    </row>
    <row r="23" spans="1:26" ht="23.25" thickBot="1">
      <c r="A23" s="23" t="s">
        <v>37</v>
      </c>
      <c r="B23" s="24">
        <f>SUM(B24:B29)</f>
        <v>13</v>
      </c>
      <c r="C23" s="29">
        <f>SUM(C24:C29)</f>
        <v>9143.84</v>
      </c>
      <c r="D23" s="25"/>
      <c r="E23" s="63"/>
      <c r="F23" s="63"/>
      <c r="G23" s="25">
        <f>SUM(G24:G29)</f>
        <v>9143.84</v>
      </c>
      <c r="H23" s="64">
        <f>SUM(H24:H29)</f>
        <v>0</v>
      </c>
      <c r="I23" s="65">
        <f>SUM(H24:H29)</f>
        <v>0</v>
      </c>
      <c r="J23" s="26">
        <f>SUM(J24:J29)</f>
        <v>11</v>
      </c>
      <c r="K23" s="25">
        <f>SUM(K24:K29)</f>
        <v>17798</v>
      </c>
      <c r="L23" s="25">
        <f>SUM(L24:L29)</f>
        <v>0</v>
      </c>
      <c r="M23" s="66">
        <f>SUM(L24:L29)</f>
        <v>0</v>
      </c>
      <c r="N23" s="65">
        <f>SUM(M24:M29)</f>
        <v>0</v>
      </c>
      <c r="O23" s="65">
        <f>SUM(N24:N29)</f>
        <v>0</v>
      </c>
      <c r="P23" s="955">
        <f>SUM(P24:P29)</f>
        <v>26941.840000000004</v>
      </c>
      <c r="Q23" s="52"/>
      <c r="R23" s="28">
        <f>SUM(R24:R29)</f>
        <v>0</v>
      </c>
      <c r="S23" s="29">
        <f>SUM(S24:S29)</f>
        <v>0</v>
      </c>
      <c r="T23" s="29">
        <f>SUM(T24:T29)</f>
        <v>0</v>
      </c>
      <c r="U23" s="29">
        <f>SUM(U24:U29)</f>
        <v>0</v>
      </c>
      <c r="V23" s="67">
        <f>SUM(V24:V29)</f>
        <v>0</v>
      </c>
      <c r="X23" s="23" t="s">
        <v>38</v>
      </c>
      <c r="Y23" s="950">
        <f>SUM(Y24:Y29)</f>
        <v>10</v>
      </c>
      <c r="Z23" s="30">
        <f>SUM(Z24:Z29)</f>
        <v>6831.76</v>
      </c>
    </row>
    <row r="24" spans="1:26" ht="15">
      <c r="A24" s="31" t="s">
        <v>39</v>
      </c>
      <c r="B24" s="48"/>
      <c r="C24" s="50"/>
      <c r="D24" s="46"/>
      <c r="E24" s="952"/>
      <c r="F24" s="47"/>
      <c r="G24" s="951">
        <f t="shared" si="1"/>
        <v>0</v>
      </c>
      <c r="H24" s="48"/>
      <c r="I24" s="49"/>
      <c r="J24" s="48"/>
      <c r="K24" s="50"/>
      <c r="L24" s="50"/>
      <c r="M24" s="51"/>
      <c r="N24" s="49"/>
      <c r="O24" s="49"/>
      <c r="P24" s="41">
        <f t="shared" si="2"/>
        <v>0</v>
      </c>
      <c r="Q24" s="52"/>
      <c r="R24" s="39"/>
      <c r="S24" s="40"/>
      <c r="T24" s="40"/>
      <c r="U24" s="40"/>
      <c r="V24" s="68">
        <f t="shared" si="3"/>
        <v>0</v>
      </c>
      <c r="X24" s="81" t="s">
        <v>40</v>
      </c>
      <c r="Y24" s="54">
        <v>3</v>
      </c>
      <c r="Z24" s="55">
        <v>1533.6</v>
      </c>
    </row>
    <row r="25" spans="1:26" ht="15">
      <c r="A25" s="70" t="s">
        <v>41</v>
      </c>
      <c r="B25" s="48"/>
      <c r="C25" s="50"/>
      <c r="D25" s="46"/>
      <c r="E25" s="952"/>
      <c r="F25" s="47"/>
      <c r="G25" s="951">
        <f t="shared" si="1"/>
        <v>0</v>
      </c>
      <c r="H25" s="48"/>
      <c r="I25" s="49"/>
      <c r="J25" s="48"/>
      <c r="K25" s="50"/>
      <c r="L25" s="50"/>
      <c r="M25" s="51"/>
      <c r="N25" s="49"/>
      <c r="O25" s="49"/>
      <c r="P25" s="41">
        <f t="shared" si="2"/>
        <v>0</v>
      </c>
      <c r="Q25" s="52"/>
      <c r="R25" s="50"/>
      <c r="S25" s="53"/>
      <c r="T25" s="53"/>
      <c r="U25" s="53"/>
      <c r="V25" s="41">
        <f t="shared" si="3"/>
        <v>0</v>
      </c>
      <c r="X25" s="81" t="s">
        <v>42</v>
      </c>
      <c r="Y25" s="54">
        <v>1</v>
      </c>
      <c r="Z25" s="55">
        <v>781.28</v>
      </c>
    </row>
    <row r="26" spans="1:26" ht="15">
      <c r="A26" s="70" t="s">
        <v>43</v>
      </c>
      <c r="B26" s="48"/>
      <c r="C26" s="50"/>
      <c r="D26" s="46"/>
      <c r="E26" s="952"/>
      <c r="F26" s="47"/>
      <c r="G26" s="951">
        <f t="shared" si="1"/>
        <v>0</v>
      </c>
      <c r="H26" s="48"/>
      <c r="I26" s="49"/>
      <c r="J26" s="48"/>
      <c r="K26" s="50"/>
      <c r="L26" s="50"/>
      <c r="M26" s="51"/>
      <c r="N26" s="49"/>
      <c r="O26" s="49"/>
      <c r="P26" s="41">
        <f t="shared" si="2"/>
        <v>0</v>
      </c>
      <c r="Q26" s="52"/>
      <c r="R26" s="50"/>
      <c r="S26" s="53"/>
      <c r="T26" s="53"/>
      <c r="U26" s="53"/>
      <c r="V26" s="41">
        <f t="shared" si="3"/>
        <v>0</v>
      </c>
      <c r="X26" s="81" t="s">
        <v>44</v>
      </c>
      <c r="Y26" s="54">
        <v>3</v>
      </c>
      <c r="Z26" s="55">
        <v>2332.16</v>
      </c>
    </row>
    <row r="27" spans="1:26" ht="15">
      <c r="A27" s="70" t="s">
        <v>45</v>
      </c>
      <c r="B27" s="48">
        <v>5</v>
      </c>
      <c r="C27" s="50">
        <v>3545.16</v>
      </c>
      <c r="D27" s="46"/>
      <c r="E27" s="952"/>
      <c r="F27" s="47"/>
      <c r="G27" s="951">
        <f t="shared" si="1"/>
        <v>3545.16</v>
      </c>
      <c r="H27" s="48"/>
      <c r="I27" s="49"/>
      <c r="J27" s="48">
        <v>4</v>
      </c>
      <c r="K27" s="50">
        <v>6472</v>
      </c>
      <c r="L27" s="50"/>
      <c r="M27" s="51"/>
      <c r="N27" s="49"/>
      <c r="O27" s="49"/>
      <c r="P27" s="41">
        <f t="shared" si="2"/>
        <v>10017.16</v>
      </c>
      <c r="Q27" s="52"/>
      <c r="R27" s="50"/>
      <c r="S27" s="53"/>
      <c r="T27" s="53"/>
      <c r="U27" s="53"/>
      <c r="V27" s="41">
        <f t="shared" si="3"/>
        <v>0</v>
      </c>
      <c r="X27" s="81" t="s">
        <v>46</v>
      </c>
      <c r="Y27" s="54">
        <v>2</v>
      </c>
      <c r="Z27" s="55">
        <v>1403.28</v>
      </c>
    </row>
    <row r="28" spans="1:26" ht="15">
      <c r="A28" s="70" t="s">
        <v>47</v>
      </c>
      <c r="B28" s="48">
        <v>4</v>
      </c>
      <c r="C28" s="50">
        <v>2705.42</v>
      </c>
      <c r="D28" s="46"/>
      <c r="E28" s="952"/>
      <c r="F28" s="47"/>
      <c r="G28" s="951">
        <f t="shared" si="1"/>
        <v>2705.42</v>
      </c>
      <c r="H28" s="48"/>
      <c r="I28" s="49"/>
      <c r="J28" s="48">
        <v>4</v>
      </c>
      <c r="K28" s="50">
        <v>6472</v>
      </c>
      <c r="L28" s="50"/>
      <c r="M28" s="51"/>
      <c r="N28" s="49"/>
      <c r="O28" s="49"/>
      <c r="P28" s="41">
        <f t="shared" si="2"/>
        <v>9177.42</v>
      </c>
      <c r="Q28" s="52"/>
      <c r="R28" s="50"/>
      <c r="S28" s="53"/>
      <c r="T28" s="53"/>
      <c r="U28" s="53"/>
      <c r="V28" s="41">
        <f t="shared" si="3"/>
        <v>0</v>
      </c>
      <c r="X28" s="81" t="s">
        <v>48</v>
      </c>
      <c r="Y28" s="54">
        <v>1</v>
      </c>
      <c r="Z28" s="55">
        <v>781.44</v>
      </c>
    </row>
    <row r="29" spans="1:26" ht="15.75" thickBot="1">
      <c r="A29" s="71" t="s">
        <v>49</v>
      </c>
      <c r="B29" s="48">
        <v>4</v>
      </c>
      <c r="C29" s="50">
        <v>2893.26</v>
      </c>
      <c r="D29" s="46"/>
      <c r="E29" s="952"/>
      <c r="F29" s="47"/>
      <c r="G29" s="951">
        <f t="shared" si="1"/>
        <v>2893.26</v>
      </c>
      <c r="H29" s="48"/>
      <c r="I29" s="49"/>
      <c r="J29" s="48">
        <v>3</v>
      </c>
      <c r="K29" s="50">
        <v>4854</v>
      </c>
      <c r="L29" s="50"/>
      <c r="M29" s="51"/>
      <c r="N29" s="49"/>
      <c r="O29" s="49"/>
      <c r="P29" s="41">
        <f t="shared" si="2"/>
        <v>7747.26</v>
      </c>
      <c r="Q29" s="52"/>
      <c r="R29" s="72"/>
      <c r="S29" s="73"/>
      <c r="T29" s="73"/>
      <c r="U29" s="73"/>
      <c r="V29" s="74">
        <f t="shared" si="3"/>
        <v>0</v>
      </c>
      <c r="X29" s="81" t="s">
        <v>50</v>
      </c>
      <c r="Y29" s="54"/>
      <c r="Z29" s="55"/>
    </row>
    <row r="30" spans="1:26" ht="23.25" thickBot="1">
      <c r="A30" s="75" t="s">
        <v>51</v>
      </c>
      <c r="B30" s="24">
        <f>SUM(B31:B36)</f>
        <v>74</v>
      </c>
      <c r="C30" s="25">
        <f>SUM(C31:C36)</f>
        <v>47592.35999999999</v>
      </c>
      <c r="D30" s="25"/>
      <c r="E30" s="63"/>
      <c r="F30" s="63"/>
      <c r="G30" s="25">
        <f>SUM(G31:G36)</f>
        <v>47592.35999999999</v>
      </c>
      <c r="H30" s="26">
        <f aca="true" t="shared" si="4" ref="H30:O30">SUM(H31:H36)</f>
        <v>0</v>
      </c>
      <c r="I30" s="65">
        <f t="shared" si="4"/>
        <v>0</v>
      </c>
      <c r="J30" s="26">
        <f t="shared" si="4"/>
        <v>45</v>
      </c>
      <c r="K30" s="25">
        <f t="shared" si="4"/>
        <v>72176.86</v>
      </c>
      <c r="L30" s="25">
        <f t="shared" si="4"/>
        <v>0</v>
      </c>
      <c r="M30" s="66">
        <f t="shared" si="4"/>
        <v>0</v>
      </c>
      <c r="N30" s="65">
        <f t="shared" si="4"/>
        <v>0</v>
      </c>
      <c r="O30" s="65">
        <f t="shared" si="4"/>
        <v>0</v>
      </c>
      <c r="P30" s="955">
        <f>SUM(P31:P36)</f>
        <v>119769.22</v>
      </c>
      <c r="Q30" s="27"/>
      <c r="R30" s="28">
        <f>SUM(R31:R36)</f>
        <v>0</v>
      </c>
      <c r="S30" s="25">
        <f>SUM(S31:S36)</f>
        <v>0</v>
      </c>
      <c r="T30" s="25">
        <f>SUM(T31:T36)</f>
        <v>0</v>
      </c>
      <c r="U30" s="25">
        <f>SUM(U31:U36)</f>
        <v>0</v>
      </c>
      <c r="V30" s="67">
        <f>SUM(V31:V36)</f>
        <v>0</v>
      </c>
      <c r="X30" s="75" t="s">
        <v>52</v>
      </c>
      <c r="Y30" s="950">
        <f>SUM(Y31:Y36)</f>
        <v>254</v>
      </c>
      <c r="Z30" s="30">
        <f>SUM(Z31:Z36)</f>
        <v>180299.87</v>
      </c>
    </row>
    <row r="31" spans="1:26" ht="15">
      <c r="A31" s="76" t="s">
        <v>53</v>
      </c>
      <c r="B31" s="48">
        <v>11</v>
      </c>
      <c r="C31" s="50">
        <v>6976.05</v>
      </c>
      <c r="D31" s="46"/>
      <c r="E31" s="952"/>
      <c r="F31" s="47"/>
      <c r="G31" s="951">
        <f t="shared" si="1"/>
        <v>6976.05</v>
      </c>
      <c r="H31" s="48"/>
      <c r="I31" s="49"/>
      <c r="J31" s="48">
        <v>5</v>
      </c>
      <c r="K31" s="50">
        <v>8574.86</v>
      </c>
      <c r="L31" s="50"/>
      <c r="M31" s="51"/>
      <c r="N31" s="49"/>
      <c r="O31" s="49"/>
      <c r="P31" s="41">
        <f t="shared" si="2"/>
        <v>15550.91</v>
      </c>
      <c r="Q31" s="52"/>
      <c r="R31" s="39"/>
      <c r="S31" s="40"/>
      <c r="T31" s="40"/>
      <c r="U31" s="40"/>
      <c r="V31" s="68">
        <f t="shared" si="3"/>
        <v>0</v>
      </c>
      <c r="X31" s="956" t="s">
        <v>54</v>
      </c>
      <c r="Y31" s="54">
        <v>235</v>
      </c>
      <c r="Z31" s="55">
        <v>169059.55</v>
      </c>
    </row>
    <row r="32" spans="1:26" ht="15">
      <c r="A32" s="77" t="s">
        <v>55</v>
      </c>
      <c r="B32" s="48">
        <v>17</v>
      </c>
      <c r="C32" s="50">
        <v>11199.09</v>
      </c>
      <c r="D32" s="46"/>
      <c r="E32" s="952"/>
      <c r="F32" s="47"/>
      <c r="G32" s="951">
        <f t="shared" si="1"/>
        <v>11199.09</v>
      </c>
      <c r="H32" s="48"/>
      <c r="I32" s="49"/>
      <c r="J32" s="48">
        <v>10</v>
      </c>
      <c r="K32" s="50">
        <v>16180</v>
      </c>
      <c r="L32" s="50"/>
      <c r="M32" s="51"/>
      <c r="N32" s="49"/>
      <c r="O32" s="49"/>
      <c r="P32" s="41">
        <f t="shared" si="2"/>
        <v>27379.09</v>
      </c>
      <c r="Q32" s="52"/>
      <c r="R32" s="50"/>
      <c r="S32" s="53"/>
      <c r="T32" s="53"/>
      <c r="U32" s="53"/>
      <c r="V32" s="41">
        <f t="shared" si="3"/>
        <v>0</v>
      </c>
      <c r="X32" s="956" t="s">
        <v>56</v>
      </c>
      <c r="Y32" s="54">
        <v>17</v>
      </c>
      <c r="Z32" s="55">
        <v>10138.91</v>
      </c>
    </row>
    <row r="33" spans="1:26" ht="15">
      <c r="A33" s="77" t="s">
        <v>57</v>
      </c>
      <c r="B33" s="48">
        <v>16</v>
      </c>
      <c r="C33" s="50">
        <v>10348.15</v>
      </c>
      <c r="D33" s="46"/>
      <c r="E33" s="952"/>
      <c r="F33" s="47"/>
      <c r="G33" s="951">
        <f t="shared" si="1"/>
        <v>10348.15</v>
      </c>
      <c r="H33" s="48"/>
      <c r="I33" s="49"/>
      <c r="J33" s="48">
        <v>13</v>
      </c>
      <c r="K33" s="50">
        <v>19916</v>
      </c>
      <c r="L33" s="50"/>
      <c r="M33" s="51"/>
      <c r="N33" s="49"/>
      <c r="O33" s="49"/>
      <c r="P33" s="41">
        <f t="shared" si="2"/>
        <v>30264.15</v>
      </c>
      <c r="Q33" s="52"/>
      <c r="R33" s="50"/>
      <c r="S33" s="53"/>
      <c r="T33" s="53"/>
      <c r="U33" s="53"/>
      <c r="V33" s="41">
        <f t="shared" si="3"/>
        <v>0</v>
      </c>
      <c r="X33" s="956" t="s">
        <v>58</v>
      </c>
      <c r="Y33" s="54">
        <v>2</v>
      </c>
      <c r="Z33" s="55">
        <v>1101.41</v>
      </c>
    </row>
    <row r="34" spans="1:26" ht="15">
      <c r="A34" s="77" t="s">
        <v>59</v>
      </c>
      <c r="B34" s="48">
        <v>14</v>
      </c>
      <c r="C34" s="50">
        <v>8624.28</v>
      </c>
      <c r="D34" s="46"/>
      <c r="E34" s="952"/>
      <c r="F34" s="47"/>
      <c r="G34" s="951">
        <f t="shared" si="1"/>
        <v>8624.28</v>
      </c>
      <c r="H34" s="48"/>
      <c r="I34" s="49"/>
      <c r="J34" s="48">
        <v>13</v>
      </c>
      <c r="K34" s="50">
        <v>21034</v>
      </c>
      <c r="L34" s="50"/>
      <c r="M34" s="51"/>
      <c r="N34" s="49"/>
      <c r="O34" s="49"/>
      <c r="P34" s="41">
        <f t="shared" si="2"/>
        <v>29658.28</v>
      </c>
      <c r="Q34" s="52"/>
      <c r="R34" s="50"/>
      <c r="S34" s="53"/>
      <c r="T34" s="53"/>
      <c r="U34" s="53"/>
      <c r="V34" s="41">
        <f t="shared" si="3"/>
        <v>0</v>
      </c>
      <c r="X34" s="956" t="s">
        <v>60</v>
      </c>
      <c r="Y34" s="54"/>
      <c r="Z34" s="55"/>
    </row>
    <row r="35" spans="1:26" ht="15">
      <c r="A35" s="77" t="s">
        <v>61</v>
      </c>
      <c r="B35" s="48">
        <v>13</v>
      </c>
      <c r="C35" s="50">
        <v>8505.66</v>
      </c>
      <c r="D35" s="46"/>
      <c r="E35" s="952"/>
      <c r="F35" s="47"/>
      <c r="G35" s="951">
        <f t="shared" si="1"/>
        <v>8505.66</v>
      </c>
      <c r="H35" s="48"/>
      <c r="I35" s="49"/>
      <c r="J35" s="48">
        <v>2</v>
      </c>
      <c r="K35" s="50">
        <v>3236</v>
      </c>
      <c r="L35" s="50"/>
      <c r="M35" s="51"/>
      <c r="N35" s="49"/>
      <c r="O35" s="49"/>
      <c r="P35" s="41">
        <f t="shared" si="2"/>
        <v>11741.66</v>
      </c>
      <c r="Q35" s="52"/>
      <c r="R35" s="50"/>
      <c r="S35" s="53"/>
      <c r="T35" s="53"/>
      <c r="U35" s="53"/>
      <c r="V35" s="41">
        <f t="shared" si="3"/>
        <v>0</v>
      </c>
      <c r="X35" s="956" t="s">
        <v>62</v>
      </c>
      <c r="Y35" s="54"/>
      <c r="Z35" s="55"/>
    </row>
    <row r="36" spans="1:26" ht="15.75" thickBot="1">
      <c r="A36" s="78" t="s">
        <v>63</v>
      </c>
      <c r="B36" s="48">
        <v>3</v>
      </c>
      <c r="C36" s="50">
        <v>1939.13</v>
      </c>
      <c r="D36" s="46"/>
      <c r="E36" s="952"/>
      <c r="F36" s="47"/>
      <c r="G36" s="951">
        <f t="shared" si="1"/>
        <v>1939.13</v>
      </c>
      <c r="H36" s="48"/>
      <c r="I36" s="49"/>
      <c r="J36" s="48">
        <v>2</v>
      </c>
      <c r="K36" s="50">
        <v>3236</v>
      </c>
      <c r="L36" s="50"/>
      <c r="M36" s="51"/>
      <c r="N36" s="49"/>
      <c r="O36" s="49"/>
      <c r="P36" s="41">
        <f t="shared" si="2"/>
        <v>5175.13</v>
      </c>
      <c r="Q36" s="52"/>
      <c r="R36" s="72"/>
      <c r="S36" s="73"/>
      <c r="T36" s="73"/>
      <c r="U36" s="73"/>
      <c r="V36" s="74">
        <f t="shared" si="3"/>
        <v>0</v>
      </c>
      <c r="X36" s="956" t="s">
        <v>64</v>
      </c>
      <c r="Y36" s="54"/>
      <c r="Z36" s="55"/>
    </row>
    <row r="37" spans="1:26" ht="23.25" thickBot="1">
      <c r="A37" s="23" t="s">
        <v>65</v>
      </c>
      <c r="B37" s="24">
        <f>SUM(B38:B42)</f>
        <v>24</v>
      </c>
      <c r="C37" s="28">
        <f aca="true" t="shared" si="5" ref="C37:O37">SUM(C38:C42)</f>
        <v>15058.079999999998</v>
      </c>
      <c r="D37" s="24">
        <f t="shared" si="5"/>
        <v>0</v>
      </c>
      <c r="E37" s="28">
        <f t="shared" si="5"/>
        <v>0</v>
      </c>
      <c r="F37" s="24"/>
      <c r="G37" s="25">
        <f>SUM(G38:G42)</f>
        <v>15058.079999999998</v>
      </c>
      <c r="H37" s="24">
        <f t="shared" si="5"/>
        <v>0</v>
      </c>
      <c r="I37" s="65">
        <f t="shared" si="5"/>
        <v>0</v>
      </c>
      <c r="J37" s="24">
        <f t="shared" si="5"/>
        <v>9</v>
      </c>
      <c r="K37" s="28">
        <f t="shared" si="5"/>
        <v>14062</v>
      </c>
      <c r="L37" s="28">
        <f t="shared" si="5"/>
        <v>0</v>
      </c>
      <c r="M37" s="66">
        <f t="shared" si="5"/>
        <v>0</v>
      </c>
      <c r="N37" s="65">
        <f t="shared" si="5"/>
        <v>0</v>
      </c>
      <c r="O37" s="65">
        <f t="shared" si="5"/>
        <v>0</v>
      </c>
      <c r="P37" s="955">
        <f>SUM(P38:P42)</f>
        <v>29120.08</v>
      </c>
      <c r="Q37" s="27"/>
      <c r="R37" s="28">
        <f>SUM(R38:R42)</f>
        <v>0</v>
      </c>
      <c r="S37" s="25">
        <f>SUM(S38:S42)</f>
        <v>0</v>
      </c>
      <c r="T37" s="25">
        <f>SUM(T38:T42)</f>
        <v>0</v>
      </c>
      <c r="U37" s="25">
        <f>SUM(U38:U42)</f>
        <v>0</v>
      </c>
      <c r="V37" s="67">
        <f>SUM(V38:V42)</f>
        <v>0</v>
      </c>
      <c r="X37" s="23" t="s">
        <v>66</v>
      </c>
      <c r="Y37" s="79">
        <f>SUM(Y38:Y42)</f>
        <v>4</v>
      </c>
      <c r="Z37" s="30">
        <f>SUM(Z38:Z42)</f>
        <v>2397.29</v>
      </c>
    </row>
    <row r="38" spans="1:26" ht="15">
      <c r="A38" s="80" t="s">
        <v>67</v>
      </c>
      <c r="B38" s="48">
        <v>3</v>
      </c>
      <c r="C38" s="50">
        <v>1873.4</v>
      </c>
      <c r="D38" s="46"/>
      <c r="E38" s="952"/>
      <c r="F38" s="47"/>
      <c r="G38" s="951">
        <f t="shared" si="1"/>
        <v>1873.4</v>
      </c>
      <c r="H38" s="48"/>
      <c r="I38" s="49"/>
      <c r="J38" s="48">
        <v>1</v>
      </c>
      <c r="K38" s="50">
        <v>1118</v>
      </c>
      <c r="L38" s="50"/>
      <c r="M38" s="51"/>
      <c r="N38" s="49"/>
      <c r="O38" s="49"/>
      <c r="P38" s="41">
        <f t="shared" si="2"/>
        <v>2991.4</v>
      </c>
      <c r="Q38" s="52"/>
      <c r="R38" s="39"/>
      <c r="S38" s="40"/>
      <c r="T38" s="40"/>
      <c r="U38" s="40"/>
      <c r="V38" s="41">
        <f t="shared" si="3"/>
        <v>0</v>
      </c>
      <c r="X38" s="89" t="s">
        <v>68</v>
      </c>
      <c r="Y38" s="54">
        <v>4</v>
      </c>
      <c r="Z38" s="55">
        <v>2397.29</v>
      </c>
    </row>
    <row r="39" spans="1:26" ht="15">
      <c r="A39" s="44" t="s">
        <v>69</v>
      </c>
      <c r="B39" s="48">
        <v>12</v>
      </c>
      <c r="C39" s="50">
        <v>7489.75</v>
      </c>
      <c r="D39" s="46"/>
      <c r="E39" s="952"/>
      <c r="F39" s="47"/>
      <c r="G39" s="951">
        <f t="shared" si="1"/>
        <v>7489.75</v>
      </c>
      <c r="H39" s="48"/>
      <c r="I39" s="49"/>
      <c r="J39" s="48">
        <v>2</v>
      </c>
      <c r="K39" s="50">
        <v>3236</v>
      </c>
      <c r="L39" s="50"/>
      <c r="M39" s="51"/>
      <c r="N39" s="49"/>
      <c r="O39" s="49"/>
      <c r="P39" s="41">
        <f t="shared" si="2"/>
        <v>10725.75</v>
      </c>
      <c r="Q39" s="52"/>
      <c r="R39" s="50"/>
      <c r="S39" s="53"/>
      <c r="T39" s="53"/>
      <c r="U39" s="53"/>
      <c r="V39" s="41">
        <f t="shared" si="3"/>
        <v>0</v>
      </c>
      <c r="X39" s="89" t="s">
        <v>70</v>
      </c>
      <c r="Y39" s="54"/>
      <c r="Z39" s="55"/>
    </row>
    <row r="40" spans="1:26" ht="15">
      <c r="A40" s="44" t="s">
        <v>71</v>
      </c>
      <c r="B40" s="48">
        <v>2</v>
      </c>
      <c r="C40" s="50">
        <v>1232.55</v>
      </c>
      <c r="D40" s="46"/>
      <c r="E40" s="952"/>
      <c r="F40" s="47"/>
      <c r="G40" s="951">
        <f t="shared" si="1"/>
        <v>1232.55</v>
      </c>
      <c r="H40" s="48"/>
      <c r="I40" s="49"/>
      <c r="J40" s="48">
        <v>2</v>
      </c>
      <c r="K40" s="50">
        <v>3236</v>
      </c>
      <c r="L40" s="50"/>
      <c r="M40" s="51"/>
      <c r="N40" s="49"/>
      <c r="O40" s="49"/>
      <c r="P40" s="41">
        <f t="shared" si="2"/>
        <v>4468.55</v>
      </c>
      <c r="Q40" s="52"/>
      <c r="R40" s="50"/>
      <c r="S40" s="53"/>
      <c r="T40" s="53"/>
      <c r="U40" s="53"/>
      <c r="V40" s="41">
        <f t="shared" si="3"/>
        <v>0</v>
      </c>
      <c r="X40" s="89" t="s">
        <v>72</v>
      </c>
      <c r="Y40" s="54"/>
      <c r="Z40" s="55"/>
    </row>
    <row r="41" spans="1:26" ht="15">
      <c r="A41" s="44" t="s">
        <v>73</v>
      </c>
      <c r="B41" s="48">
        <v>7</v>
      </c>
      <c r="C41" s="50">
        <v>4462.38</v>
      </c>
      <c r="D41" s="46"/>
      <c r="E41" s="952"/>
      <c r="F41" s="47"/>
      <c r="G41" s="951">
        <f t="shared" si="1"/>
        <v>4462.38</v>
      </c>
      <c r="H41" s="48"/>
      <c r="I41" s="49"/>
      <c r="J41" s="48">
        <v>4</v>
      </c>
      <c r="K41" s="50">
        <v>6472</v>
      </c>
      <c r="L41" s="50"/>
      <c r="M41" s="51"/>
      <c r="N41" s="49"/>
      <c r="O41" s="49"/>
      <c r="P41" s="41">
        <f t="shared" si="2"/>
        <v>10934.380000000001</v>
      </c>
      <c r="Q41" s="52"/>
      <c r="R41" s="50"/>
      <c r="S41" s="53"/>
      <c r="T41" s="53"/>
      <c r="U41" s="53"/>
      <c r="V41" s="41">
        <f t="shared" si="3"/>
        <v>0</v>
      </c>
      <c r="X41" s="89" t="s">
        <v>74</v>
      </c>
      <c r="Y41" s="54"/>
      <c r="Z41" s="55"/>
    </row>
    <row r="42" spans="1:26" ht="15.75" thickBot="1">
      <c r="A42" s="56" t="s">
        <v>75</v>
      </c>
      <c r="B42" s="48"/>
      <c r="C42" s="50"/>
      <c r="D42" s="46"/>
      <c r="E42" s="952"/>
      <c r="F42" s="47"/>
      <c r="G42" s="951">
        <f t="shared" si="1"/>
        <v>0</v>
      </c>
      <c r="H42" s="48"/>
      <c r="I42" s="49"/>
      <c r="J42" s="48"/>
      <c r="K42" s="50"/>
      <c r="L42" s="50"/>
      <c r="M42" s="51"/>
      <c r="N42" s="49"/>
      <c r="O42" s="49"/>
      <c r="P42" s="41">
        <f t="shared" si="2"/>
        <v>0</v>
      </c>
      <c r="Q42" s="52"/>
      <c r="R42" s="72"/>
      <c r="S42" s="73"/>
      <c r="T42" s="73"/>
      <c r="U42" s="73"/>
      <c r="V42" s="41">
        <f t="shared" si="3"/>
        <v>0</v>
      </c>
      <c r="X42" s="89" t="s">
        <v>76</v>
      </c>
      <c r="Y42" s="54"/>
      <c r="Z42" s="55"/>
    </row>
    <row r="43" spans="1:26" ht="34.5" thickBot="1">
      <c r="A43" s="23" t="s">
        <v>77</v>
      </c>
      <c r="B43" s="24">
        <f>SUM(B45:B47)</f>
        <v>0</v>
      </c>
      <c r="C43" s="25">
        <f>SUM(C45:C47)</f>
        <v>0</v>
      </c>
      <c r="D43" s="26">
        <v>0</v>
      </c>
      <c r="E43" s="25">
        <v>0</v>
      </c>
      <c r="F43" s="26"/>
      <c r="G43" s="25"/>
      <c r="H43" s="26">
        <f aca="true" t="shared" si="6" ref="H43:O43">SUM(H45:H47)</f>
        <v>0</v>
      </c>
      <c r="I43" s="65">
        <f t="shared" si="6"/>
        <v>0</v>
      </c>
      <c r="J43" s="26">
        <f t="shared" si="6"/>
        <v>0</v>
      </c>
      <c r="K43" s="25">
        <f t="shared" si="6"/>
        <v>0</v>
      </c>
      <c r="L43" s="25">
        <f t="shared" si="6"/>
        <v>0</v>
      </c>
      <c r="M43" s="66">
        <f t="shared" si="6"/>
        <v>0</v>
      </c>
      <c r="N43" s="65">
        <f t="shared" si="6"/>
        <v>0</v>
      </c>
      <c r="O43" s="65">
        <f t="shared" si="6"/>
        <v>0</v>
      </c>
      <c r="P43" s="67"/>
      <c r="Q43" s="52"/>
      <c r="R43" s="28">
        <f>SUM(R45:R47)</f>
        <v>0</v>
      </c>
      <c r="S43" s="25">
        <f>SUM(S45:S47)</f>
        <v>0</v>
      </c>
      <c r="T43" s="25">
        <f>SUM(T45:T47)</f>
        <v>0</v>
      </c>
      <c r="U43" s="25">
        <f>SUM(U45:U47)</f>
        <v>0</v>
      </c>
      <c r="V43" s="67">
        <f>SUM(V45:V47)</f>
        <v>0</v>
      </c>
      <c r="X43" s="23" t="s">
        <v>77</v>
      </c>
      <c r="Y43" s="79">
        <f>SUM(Y44:Y46)</f>
        <v>0</v>
      </c>
      <c r="Z43" s="30">
        <f>SUM(Z44:Z46)</f>
        <v>0</v>
      </c>
    </row>
    <row r="44" spans="1:26" ht="15.75" thickBot="1">
      <c r="A44" s="81">
        <v>12</v>
      </c>
      <c r="B44" s="957"/>
      <c r="C44" s="82"/>
      <c r="D44" s="83"/>
      <c r="E44" s="115"/>
      <c r="F44" s="84"/>
      <c r="G44" s="82"/>
      <c r="H44" s="84"/>
      <c r="I44" s="85"/>
      <c r="J44" s="84"/>
      <c r="K44" s="82"/>
      <c r="L44" s="82"/>
      <c r="M44" s="86"/>
      <c r="N44" s="85"/>
      <c r="O44" s="85"/>
      <c r="P44" s="87"/>
      <c r="Q44" s="52"/>
      <c r="R44" s="116"/>
      <c r="S44" s="117"/>
      <c r="T44" s="117"/>
      <c r="U44" s="117"/>
      <c r="V44" s="87"/>
      <c r="X44" s="88">
        <v>11</v>
      </c>
      <c r="Y44" s="54"/>
      <c r="Z44" s="55"/>
    </row>
    <row r="45" spans="1:26" ht="15">
      <c r="A45" s="80">
        <v>11</v>
      </c>
      <c r="B45" s="48"/>
      <c r="C45" s="50"/>
      <c r="D45" s="46"/>
      <c r="E45" s="952"/>
      <c r="F45" s="47"/>
      <c r="G45" s="953"/>
      <c r="H45" s="48"/>
      <c r="I45" s="49"/>
      <c r="J45" s="48"/>
      <c r="K45" s="50"/>
      <c r="L45" s="50"/>
      <c r="M45" s="51"/>
      <c r="N45" s="49"/>
      <c r="O45" s="49"/>
      <c r="P45" s="41"/>
      <c r="Q45" s="52"/>
      <c r="R45" s="39"/>
      <c r="S45" s="40"/>
      <c r="T45" s="40"/>
      <c r="U45" s="40"/>
      <c r="V45" s="41">
        <f t="shared" si="3"/>
        <v>0</v>
      </c>
      <c r="X45" s="89"/>
      <c r="Y45" s="54"/>
      <c r="Z45" s="55"/>
    </row>
    <row r="46" spans="1:26" ht="15.75" thickBot="1">
      <c r="A46" s="90">
        <v>10</v>
      </c>
      <c r="B46" s="48"/>
      <c r="C46" s="50"/>
      <c r="D46" s="46"/>
      <c r="E46" s="952"/>
      <c r="F46" s="47"/>
      <c r="G46" s="953"/>
      <c r="H46" s="48"/>
      <c r="I46" s="49"/>
      <c r="J46" s="48"/>
      <c r="K46" s="50"/>
      <c r="L46" s="50"/>
      <c r="M46" s="51"/>
      <c r="N46" s="49"/>
      <c r="O46" s="49"/>
      <c r="P46" s="41"/>
      <c r="Q46" s="52"/>
      <c r="R46" s="50"/>
      <c r="S46" s="53"/>
      <c r="T46" s="53"/>
      <c r="U46" s="53"/>
      <c r="V46" s="41">
        <f t="shared" si="3"/>
        <v>0</v>
      </c>
      <c r="X46" s="91">
        <v>10</v>
      </c>
      <c r="Y46" s="54"/>
      <c r="Z46" s="55"/>
    </row>
    <row r="47" spans="1:26" ht="15.75" thickBot="1">
      <c r="A47" s="92">
        <v>9</v>
      </c>
      <c r="B47" s="48"/>
      <c r="C47" s="50"/>
      <c r="D47" s="46"/>
      <c r="E47" s="952"/>
      <c r="F47" s="47"/>
      <c r="G47" s="953"/>
      <c r="H47" s="48"/>
      <c r="I47" s="49"/>
      <c r="J47" s="48"/>
      <c r="K47" s="50"/>
      <c r="L47" s="50"/>
      <c r="M47" s="51"/>
      <c r="N47" s="49"/>
      <c r="O47" s="49"/>
      <c r="P47" s="41"/>
      <c r="Q47" s="52"/>
      <c r="R47" s="72"/>
      <c r="S47" s="73"/>
      <c r="T47" s="73"/>
      <c r="U47" s="73"/>
      <c r="V47" s="41">
        <f t="shared" si="3"/>
        <v>0</v>
      </c>
      <c r="X47" s="1288" t="s">
        <v>78</v>
      </c>
      <c r="Y47" s="93">
        <f>Y13+Y23+Y30+Y37+Y43</f>
        <v>272</v>
      </c>
      <c r="Z47" s="1294">
        <f>Z13+Z23+Z30+Z37+Z43</f>
        <v>195888.19</v>
      </c>
    </row>
    <row r="48" spans="1:26" ht="23.25" thickBot="1">
      <c r="A48" s="94" t="s">
        <v>78</v>
      </c>
      <c r="B48" s="95">
        <f>+B43+B37+B30+B23+B13</f>
        <v>122</v>
      </c>
      <c r="C48" s="96">
        <f>C13+C23+C30+C37+C43</f>
        <v>95995.24999999999</v>
      </c>
      <c r="D48" s="95"/>
      <c r="E48" s="96"/>
      <c r="F48" s="95"/>
      <c r="G48" s="96"/>
      <c r="H48" s="95">
        <f aca="true" t="shared" si="7" ref="H48:O48">+H43+H37+H30+H23+H13</f>
        <v>0</v>
      </c>
      <c r="I48" s="96">
        <f t="shared" si="7"/>
        <v>0</v>
      </c>
      <c r="J48" s="95">
        <f t="shared" si="7"/>
        <v>76</v>
      </c>
      <c r="K48" s="96">
        <f t="shared" si="7"/>
        <v>153274.86</v>
      </c>
      <c r="L48" s="96">
        <f t="shared" si="7"/>
        <v>0</v>
      </c>
      <c r="M48" s="95">
        <f t="shared" si="7"/>
        <v>0</v>
      </c>
      <c r="N48" s="96">
        <f t="shared" si="7"/>
        <v>0</v>
      </c>
      <c r="O48" s="96">
        <f t="shared" si="7"/>
        <v>0</v>
      </c>
      <c r="P48" s="958">
        <f>SUM(P13,P23,P30,P37,P43)</f>
        <v>249270.11</v>
      </c>
      <c r="Q48" s="52"/>
      <c r="R48" s="96">
        <f>+R43+R37+R30+R23+R13</f>
        <v>0</v>
      </c>
      <c r="S48" s="96">
        <f>+S43+S37+S30+S23+S13</f>
        <v>0</v>
      </c>
      <c r="T48" s="96">
        <f>+T43+T37+T30+T23+T13</f>
        <v>0</v>
      </c>
      <c r="U48" s="96">
        <f>+U43+U37+U30+U23+U13</f>
        <v>0</v>
      </c>
      <c r="V48" s="97">
        <f>+V43+V37+V30+V23+V13</f>
        <v>0</v>
      </c>
      <c r="X48" s="98" t="s">
        <v>79</v>
      </c>
      <c r="Y48" s="99"/>
      <c r="Z48" s="100"/>
    </row>
    <row r="49" spans="1:26" ht="16.5" customHeight="1" thickBot="1">
      <c r="A49" s="1289" t="s">
        <v>80</v>
      </c>
      <c r="B49" s="1290"/>
      <c r="C49" s="1291"/>
      <c r="D49" s="1290"/>
      <c r="E49" s="1291"/>
      <c r="F49" s="1290"/>
      <c r="G49" s="1291"/>
      <c r="H49" s="1290"/>
      <c r="I49" s="1291"/>
      <c r="J49" s="1292"/>
      <c r="K49" s="1291"/>
      <c r="L49" s="1291"/>
      <c r="M49" s="1290"/>
      <c r="N49" s="1291"/>
      <c r="O49" s="1291"/>
      <c r="P49" s="184"/>
      <c r="Q49" s="27"/>
      <c r="R49" s="1158" t="s">
        <v>81</v>
      </c>
      <c r="S49" s="1159"/>
      <c r="T49" s="1159"/>
      <c r="U49" s="1159"/>
      <c r="V49" s="1160"/>
      <c r="X49" s="556" t="s">
        <v>82</v>
      </c>
      <c r="Y49" s="79">
        <f>SUM(Y50:Y54)</f>
        <v>23</v>
      </c>
      <c r="Z49" s="30">
        <f>SUM(Z50:Z54)</f>
        <v>58915.7</v>
      </c>
    </row>
    <row r="50" spans="1:26" ht="23.25" thickBot="1">
      <c r="A50" s="102" t="s">
        <v>37</v>
      </c>
      <c r="B50" s="103">
        <f>SUM(B51:B56)</f>
        <v>27</v>
      </c>
      <c r="C50" s="104">
        <f>SUM(C51:C56)</f>
        <v>19740.46</v>
      </c>
      <c r="D50" s="105"/>
      <c r="E50" s="104"/>
      <c r="F50" s="105"/>
      <c r="G50" s="25">
        <f>SUM(G51:G56)</f>
        <v>19740.46</v>
      </c>
      <c r="H50" s="103">
        <f aca="true" t="shared" si="8" ref="H50:O50">SUM(H51:H56)</f>
        <v>16</v>
      </c>
      <c r="I50" s="104">
        <f t="shared" si="8"/>
        <v>8545.22</v>
      </c>
      <c r="J50" s="106">
        <f t="shared" si="8"/>
        <v>0</v>
      </c>
      <c r="K50" s="107">
        <f t="shared" si="8"/>
        <v>0</v>
      </c>
      <c r="L50" s="107">
        <f t="shared" si="8"/>
        <v>0</v>
      </c>
      <c r="M50" s="103">
        <f t="shared" si="8"/>
        <v>28</v>
      </c>
      <c r="N50" s="104">
        <f t="shared" si="8"/>
        <v>31304</v>
      </c>
      <c r="O50" s="104">
        <f t="shared" si="8"/>
        <v>0</v>
      </c>
      <c r="P50" s="955">
        <f>SUM(P51:P56)</f>
        <v>59589.68</v>
      </c>
      <c r="Q50" s="27"/>
      <c r="R50" s="28">
        <f>SUM(R51:R56)</f>
        <v>0</v>
      </c>
      <c r="S50" s="25">
        <f>SUM(S51:S56)</f>
        <v>0</v>
      </c>
      <c r="T50" s="25">
        <f>SUM(T51:T56)</f>
        <v>0</v>
      </c>
      <c r="U50" s="25">
        <f>SUM(U51:U56)</f>
        <v>0</v>
      </c>
      <c r="V50" s="67">
        <f>SUM(V51:V56)</f>
        <v>0</v>
      </c>
      <c r="X50" s="89" t="s">
        <v>83</v>
      </c>
      <c r="Y50" s="54">
        <v>19</v>
      </c>
      <c r="Z50" s="55">
        <v>51739.52</v>
      </c>
    </row>
    <row r="51" spans="1:26" ht="15">
      <c r="A51" s="76" t="s">
        <v>39</v>
      </c>
      <c r="B51" s="48"/>
      <c r="C51" s="50"/>
      <c r="D51" s="46"/>
      <c r="E51" s="952"/>
      <c r="F51" s="47"/>
      <c r="G51" s="951">
        <f aca="true" t="shared" si="9" ref="G51:G56">SUM(C51,E51)</f>
        <v>0</v>
      </c>
      <c r="H51" s="48"/>
      <c r="I51" s="49"/>
      <c r="J51" s="48"/>
      <c r="K51" s="50"/>
      <c r="L51" s="50"/>
      <c r="M51" s="51"/>
      <c r="N51" s="49"/>
      <c r="O51" s="49"/>
      <c r="P51" s="41">
        <f aca="true" t="shared" si="10" ref="P51:P56">SUM(G51,I51,K51,N51)</f>
        <v>0</v>
      </c>
      <c r="Q51" s="52"/>
      <c r="R51" s="39"/>
      <c r="S51" s="40"/>
      <c r="T51" s="40"/>
      <c r="U51" s="40"/>
      <c r="V51" s="41">
        <f aca="true" t="shared" si="11" ref="V51:V56">SUM(R51:U51)</f>
        <v>0</v>
      </c>
      <c r="X51" s="89" t="s">
        <v>84</v>
      </c>
      <c r="Y51" s="54">
        <v>2</v>
      </c>
      <c r="Z51" s="55">
        <v>5178.01</v>
      </c>
    </row>
    <row r="52" spans="1:26" ht="15">
      <c r="A52" s="77" t="s">
        <v>85</v>
      </c>
      <c r="B52" s="48"/>
      <c r="C52" s="50"/>
      <c r="D52" s="46"/>
      <c r="E52" s="952"/>
      <c r="F52" s="47"/>
      <c r="G52" s="951">
        <f t="shared" si="9"/>
        <v>0</v>
      </c>
      <c r="H52" s="48"/>
      <c r="I52" s="49"/>
      <c r="J52" s="48"/>
      <c r="K52" s="50"/>
      <c r="L52" s="50"/>
      <c r="M52" s="51"/>
      <c r="N52" s="49"/>
      <c r="O52" s="49"/>
      <c r="P52" s="41">
        <f t="shared" si="10"/>
        <v>0</v>
      </c>
      <c r="Q52" s="52"/>
      <c r="R52" s="50"/>
      <c r="S52" s="53"/>
      <c r="T52" s="53"/>
      <c r="U52" s="53"/>
      <c r="V52" s="41">
        <f t="shared" si="11"/>
        <v>0</v>
      </c>
      <c r="X52" s="89" t="s">
        <v>86</v>
      </c>
      <c r="Y52" s="54">
        <v>2</v>
      </c>
      <c r="Z52" s="55">
        <v>1998.17</v>
      </c>
    </row>
    <row r="53" spans="1:26" ht="15">
      <c r="A53" s="77" t="s">
        <v>43</v>
      </c>
      <c r="B53" s="48"/>
      <c r="C53" s="50"/>
      <c r="D53" s="46"/>
      <c r="E53" s="952"/>
      <c r="F53" s="47"/>
      <c r="G53" s="951">
        <f t="shared" si="9"/>
        <v>0</v>
      </c>
      <c r="H53" s="48"/>
      <c r="I53" s="49"/>
      <c r="J53" s="48"/>
      <c r="K53" s="50"/>
      <c r="L53" s="50"/>
      <c r="M53" s="51"/>
      <c r="N53" s="49"/>
      <c r="O53" s="49"/>
      <c r="P53" s="41">
        <f t="shared" si="10"/>
        <v>0</v>
      </c>
      <c r="Q53" s="52"/>
      <c r="R53" s="50"/>
      <c r="S53" s="53"/>
      <c r="T53" s="53"/>
      <c r="U53" s="53"/>
      <c r="V53" s="41">
        <f t="shared" si="11"/>
        <v>0</v>
      </c>
      <c r="X53" s="89" t="s">
        <v>87</v>
      </c>
      <c r="Y53" s="54"/>
      <c r="Z53" s="55"/>
    </row>
    <row r="54" spans="1:26" ht="15.75" thickBot="1">
      <c r="A54" s="77" t="s">
        <v>45</v>
      </c>
      <c r="B54" s="48">
        <v>4</v>
      </c>
      <c r="C54" s="50">
        <v>2765.32</v>
      </c>
      <c r="D54" s="46"/>
      <c r="E54" s="952"/>
      <c r="F54" s="47"/>
      <c r="G54" s="951">
        <f t="shared" si="9"/>
        <v>2765.32</v>
      </c>
      <c r="H54" s="48"/>
      <c r="I54" s="49"/>
      <c r="J54" s="48"/>
      <c r="K54" s="50"/>
      <c r="L54" s="959"/>
      <c r="M54" s="51">
        <v>5</v>
      </c>
      <c r="N54" s="49">
        <v>5590</v>
      </c>
      <c r="O54" s="49"/>
      <c r="P54" s="41">
        <f t="shared" si="10"/>
        <v>8355.32</v>
      </c>
      <c r="Q54" s="52"/>
      <c r="R54" s="50"/>
      <c r="S54" s="53"/>
      <c r="T54" s="53"/>
      <c r="U54" s="53"/>
      <c r="V54" s="41">
        <f t="shared" si="11"/>
        <v>0</v>
      </c>
      <c r="X54" s="89" t="s">
        <v>88</v>
      </c>
      <c r="Y54" s="54"/>
      <c r="Z54" s="55"/>
    </row>
    <row r="55" spans="1:26" ht="15.75" thickBot="1">
      <c r="A55" s="77" t="s">
        <v>47</v>
      </c>
      <c r="B55" s="48">
        <v>17</v>
      </c>
      <c r="C55" s="50">
        <v>12668.22</v>
      </c>
      <c r="D55" s="46"/>
      <c r="E55" s="952"/>
      <c r="F55" s="47"/>
      <c r="G55" s="951">
        <f t="shared" si="9"/>
        <v>12668.22</v>
      </c>
      <c r="H55" s="48">
        <v>12</v>
      </c>
      <c r="I55" s="49">
        <v>6471.2</v>
      </c>
      <c r="J55" s="48"/>
      <c r="K55" s="50"/>
      <c r="L55" s="959"/>
      <c r="M55" s="51">
        <v>17</v>
      </c>
      <c r="N55" s="49">
        <v>19006</v>
      </c>
      <c r="O55" s="49"/>
      <c r="P55" s="41">
        <f t="shared" si="10"/>
        <v>38145.42</v>
      </c>
      <c r="Q55" s="52"/>
      <c r="R55" s="50"/>
      <c r="S55" s="53"/>
      <c r="T55" s="53"/>
      <c r="U55" s="53"/>
      <c r="V55" s="41">
        <f t="shared" si="11"/>
        <v>0</v>
      </c>
      <c r="X55" s="556" t="s">
        <v>89</v>
      </c>
      <c r="Y55" s="79">
        <f>SUM(Y56:Y60)</f>
        <v>13</v>
      </c>
      <c r="Z55" s="30">
        <f>SUM(Z56:Z60)</f>
        <v>11268.27</v>
      </c>
    </row>
    <row r="56" spans="1:26" ht="15.75" thickBot="1">
      <c r="A56" s="78" t="s">
        <v>49</v>
      </c>
      <c r="B56" s="48">
        <v>6</v>
      </c>
      <c r="C56" s="50">
        <v>4306.92</v>
      </c>
      <c r="D56" s="46"/>
      <c r="E56" s="952"/>
      <c r="F56" s="47"/>
      <c r="G56" s="951">
        <f t="shared" si="9"/>
        <v>4306.92</v>
      </c>
      <c r="H56" s="48">
        <v>4</v>
      </c>
      <c r="I56" s="49">
        <v>2074.02</v>
      </c>
      <c r="J56" s="48"/>
      <c r="K56" s="50"/>
      <c r="L56" s="959"/>
      <c r="M56" s="960">
        <v>6</v>
      </c>
      <c r="N56" s="49">
        <v>6708</v>
      </c>
      <c r="O56" s="49"/>
      <c r="P56" s="41">
        <f t="shared" si="10"/>
        <v>13088.94</v>
      </c>
      <c r="Q56" s="52"/>
      <c r="R56" s="72"/>
      <c r="S56" s="73"/>
      <c r="T56" s="73"/>
      <c r="U56" s="73"/>
      <c r="V56" s="41">
        <f t="shared" si="11"/>
        <v>0</v>
      </c>
      <c r="X56" s="560">
        <v>14</v>
      </c>
      <c r="Y56" s="961">
        <v>8</v>
      </c>
      <c r="Z56" s="55">
        <v>7752.76</v>
      </c>
    </row>
    <row r="57" spans="1:26" ht="15.75" thickBot="1">
      <c r="A57" s="109" t="s">
        <v>51</v>
      </c>
      <c r="B57" s="26">
        <f>SUM(B58:B63)</f>
        <v>296</v>
      </c>
      <c r="C57" s="25">
        <f>SUM(C58:C63)</f>
        <v>196473.63999999998</v>
      </c>
      <c r="D57" s="25"/>
      <c r="E57" s="25"/>
      <c r="F57" s="25"/>
      <c r="G57" s="25">
        <f>SUM(G58:G63)</f>
        <v>196473.63999999998</v>
      </c>
      <c r="H57" s="64">
        <f aca="true" t="shared" si="12" ref="H57:N57">SUM(H58:H63)</f>
        <v>219</v>
      </c>
      <c r="I57" s="25">
        <f t="shared" si="12"/>
        <v>98379.59</v>
      </c>
      <c r="J57" s="26">
        <f t="shared" si="12"/>
        <v>0</v>
      </c>
      <c r="K57" s="25">
        <f t="shared" si="12"/>
        <v>0</v>
      </c>
      <c r="L57" s="25">
        <f t="shared" si="12"/>
        <v>0</v>
      </c>
      <c r="M57" s="64">
        <f t="shared" si="12"/>
        <v>335</v>
      </c>
      <c r="N57" s="25">
        <f t="shared" si="12"/>
        <v>354005.72</v>
      </c>
      <c r="O57" s="25">
        <v>0</v>
      </c>
      <c r="P57" s="955">
        <f>SUM(P58:P63)</f>
        <v>648858.9500000001</v>
      </c>
      <c r="Q57" s="27"/>
      <c r="R57" s="28">
        <f>SUM(R58:R63)</f>
        <v>0</v>
      </c>
      <c r="S57" s="25">
        <f>SUM(S58:S63)</f>
        <v>0</v>
      </c>
      <c r="T57" s="25">
        <f>SUM(T58:T63)</f>
        <v>0</v>
      </c>
      <c r="U57" s="25">
        <f>SUM(U58:U63)</f>
        <v>0</v>
      </c>
      <c r="V57" s="67">
        <f>SUM(V58:V63)</f>
        <v>0</v>
      </c>
      <c r="X57" s="560">
        <v>13</v>
      </c>
      <c r="Y57" s="961">
        <v>3</v>
      </c>
      <c r="Z57" s="55">
        <v>1762.7</v>
      </c>
    </row>
    <row r="58" spans="1:26" ht="15">
      <c r="A58" s="76" t="s">
        <v>53</v>
      </c>
      <c r="B58" s="48">
        <v>19</v>
      </c>
      <c r="C58" s="50">
        <v>13119.83</v>
      </c>
      <c r="D58" s="46"/>
      <c r="E58" s="952"/>
      <c r="F58" s="47"/>
      <c r="G58" s="953">
        <f aca="true" t="shared" si="13" ref="G58:G63">SUM(C58,E58)</f>
        <v>13119.83</v>
      </c>
      <c r="H58" s="48">
        <v>11</v>
      </c>
      <c r="I58" s="49">
        <v>5234.04</v>
      </c>
      <c r="J58" s="48"/>
      <c r="K58" s="50"/>
      <c r="L58" s="50"/>
      <c r="M58" s="51">
        <v>25</v>
      </c>
      <c r="N58" s="49">
        <v>26427</v>
      </c>
      <c r="O58" s="49"/>
      <c r="P58" s="41">
        <f aca="true" t="shared" si="14" ref="P58:P63">SUM(G58,I58,K58,N58)</f>
        <v>44780.869999999995</v>
      </c>
      <c r="Q58" s="52"/>
      <c r="R58" s="39"/>
      <c r="S58" s="40"/>
      <c r="T58" s="40"/>
      <c r="U58" s="40"/>
      <c r="V58" s="41">
        <f aca="true" t="shared" si="15" ref="V58:V63">SUM(R58:U58)</f>
        <v>0</v>
      </c>
      <c r="X58" s="560">
        <v>12</v>
      </c>
      <c r="Y58" s="961">
        <v>1</v>
      </c>
      <c r="Z58" s="55">
        <v>829.98</v>
      </c>
    </row>
    <row r="59" spans="1:26" ht="15">
      <c r="A59" s="77" t="s">
        <v>55</v>
      </c>
      <c r="B59" s="48">
        <v>37</v>
      </c>
      <c r="C59" s="50">
        <v>24074.73</v>
      </c>
      <c r="D59" s="46"/>
      <c r="E59" s="952"/>
      <c r="F59" s="47"/>
      <c r="G59" s="953">
        <f t="shared" si="13"/>
        <v>24074.73</v>
      </c>
      <c r="H59" s="48">
        <v>25</v>
      </c>
      <c r="I59" s="49">
        <v>11387.5</v>
      </c>
      <c r="J59" s="48"/>
      <c r="K59" s="50"/>
      <c r="L59" s="50"/>
      <c r="M59" s="51">
        <v>40</v>
      </c>
      <c r="N59" s="49">
        <v>48258</v>
      </c>
      <c r="O59" s="49"/>
      <c r="P59" s="41">
        <f t="shared" si="14"/>
        <v>83720.23</v>
      </c>
      <c r="Q59" s="52"/>
      <c r="R59" s="50"/>
      <c r="S59" s="53"/>
      <c r="T59" s="53"/>
      <c r="U59" s="53"/>
      <c r="V59" s="41">
        <f t="shared" si="15"/>
        <v>0</v>
      </c>
      <c r="X59" s="560">
        <v>11</v>
      </c>
      <c r="Y59" s="961"/>
      <c r="Z59" s="55"/>
    </row>
    <row r="60" spans="1:26" ht="15.75" thickBot="1">
      <c r="A60" s="77" t="s">
        <v>57</v>
      </c>
      <c r="B60" s="48">
        <v>180</v>
      </c>
      <c r="C60" s="50">
        <v>120503.11</v>
      </c>
      <c r="D60" s="46"/>
      <c r="E60" s="952"/>
      <c r="F60" s="47"/>
      <c r="G60" s="953">
        <f t="shared" si="13"/>
        <v>120503.11</v>
      </c>
      <c r="H60" s="48">
        <v>144</v>
      </c>
      <c r="I60" s="49">
        <v>73647.34</v>
      </c>
      <c r="J60" s="48"/>
      <c r="K60" s="50"/>
      <c r="L60" s="50"/>
      <c r="M60" s="51">
        <v>197</v>
      </c>
      <c r="N60" s="49">
        <v>199942.72</v>
      </c>
      <c r="O60" s="49"/>
      <c r="P60" s="41">
        <f t="shared" si="14"/>
        <v>394093.17000000004</v>
      </c>
      <c r="Q60" s="52"/>
      <c r="R60" s="50"/>
      <c r="S60" s="53"/>
      <c r="T60" s="53"/>
      <c r="U60" s="53"/>
      <c r="V60" s="41">
        <f t="shared" si="15"/>
        <v>0</v>
      </c>
      <c r="X60" s="560">
        <v>10</v>
      </c>
      <c r="Y60" s="961">
        <v>1</v>
      </c>
      <c r="Z60" s="55">
        <v>922.83</v>
      </c>
    </row>
    <row r="61" spans="1:26" ht="15.75" thickBot="1">
      <c r="A61" s="77" t="s">
        <v>59</v>
      </c>
      <c r="B61" s="48">
        <v>37</v>
      </c>
      <c r="C61" s="50">
        <v>24336.44</v>
      </c>
      <c r="D61" s="46"/>
      <c r="E61" s="952"/>
      <c r="F61" s="47"/>
      <c r="G61" s="953">
        <f t="shared" si="13"/>
        <v>24336.44</v>
      </c>
      <c r="H61" s="48">
        <v>30</v>
      </c>
      <c r="I61" s="49">
        <v>3862.87</v>
      </c>
      <c r="J61" s="48"/>
      <c r="K61" s="50"/>
      <c r="L61" s="50"/>
      <c r="M61" s="51">
        <v>38</v>
      </c>
      <c r="N61" s="49">
        <v>40248</v>
      </c>
      <c r="O61" s="49"/>
      <c r="P61" s="41">
        <f t="shared" si="14"/>
        <v>68447.31</v>
      </c>
      <c r="Q61" s="52"/>
      <c r="R61" s="50"/>
      <c r="S61" s="53"/>
      <c r="T61" s="53"/>
      <c r="U61" s="53"/>
      <c r="V61" s="41">
        <f t="shared" si="15"/>
        <v>0</v>
      </c>
      <c r="X61" s="185" t="s">
        <v>90</v>
      </c>
      <c r="Y61" s="79">
        <f>SUM(Y62:Y66)</f>
        <v>0</v>
      </c>
      <c r="Z61" s="30">
        <f>SUM(Z62:Z66)</f>
        <v>0</v>
      </c>
    </row>
    <row r="62" spans="1:26" ht="15">
      <c r="A62" s="77" t="s">
        <v>61</v>
      </c>
      <c r="B62" s="48">
        <v>17</v>
      </c>
      <c r="C62" s="50">
        <v>11104.45</v>
      </c>
      <c r="D62" s="46"/>
      <c r="E62" s="952"/>
      <c r="F62" s="47"/>
      <c r="G62" s="953">
        <f t="shared" si="13"/>
        <v>11104.45</v>
      </c>
      <c r="H62" s="48">
        <v>6</v>
      </c>
      <c r="I62" s="49">
        <v>2959.72</v>
      </c>
      <c r="J62" s="48"/>
      <c r="K62" s="50"/>
      <c r="L62" s="50"/>
      <c r="M62" s="51">
        <v>28</v>
      </c>
      <c r="N62" s="49">
        <v>31304</v>
      </c>
      <c r="O62" s="49"/>
      <c r="P62" s="41">
        <f t="shared" si="14"/>
        <v>45368.17</v>
      </c>
      <c r="Q62" s="52"/>
      <c r="R62" s="50"/>
      <c r="S62" s="53"/>
      <c r="T62" s="53"/>
      <c r="U62" s="53"/>
      <c r="V62" s="41">
        <f t="shared" si="15"/>
        <v>0</v>
      </c>
      <c r="X62" s="89" t="s">
        <v>91</v>
      </c>
      <c r="Y62" s="961"/>
      <c r="Z62" s="55"/>
    </row>
    <row r="63" spans="1:26" ht="15.75" thickBot="1">
      <c r="A63" s="78" t="s">
        <v>63</v>
      </c>
      <c r="B63" s="48">
        <v>6</v>
      </c>
      <c r="C63" s="50">
        <v>3335.08</v>
      </c>
      <c r="D63" s="46"/>
      <c r="E63" s="952"/>
      <c r="F63" s="47"/>
      <c r="G63" s="953">
        <f t="shared" si="13"/>
        <v>3335.08</v>
      </c>
      <c r="H63" s="48">
        <v>3</v>
      </c>
      <c r="I63" s="49">
        <v>1288.12</v>
      </c>
      <c r="J63" s="48"/>
      <c r="K63" s="50"/>
      <c r="L63" s="50"/>
      <c r="M63" s="51">
        <v>7</v>
      </c>
      <c r="N63" s="49">
        <v>7826</v>
      </c>
      <c r="O63" s="49"/>
      <c r="P63" s="41">
        <f t="shared" si="14"/>
        <v>12449.2</v>
      </c>
      <c r="Q63" s="52"/>
      <c r="R63" s="72"/>
      <c r="S63" s="73"/>
      <c r="T63" s="73"/>
      <c r="U63" s="73"/>
      <c r="V63" s="41">
        <f t="shared" si="15"/>
        <v>0</v>
      </c>
      <c r="X63" s="89" t="s">
        <v>92</v>
      </c>
      <c r="Y63" s="961"/>
      <c r="Z63" s="55"/>
    </row>
    <row r="64" spans="1:26" ht="15.75" thickBot="1">
      <c r="A64" s="109" t="s">
        <v>93</v>
      </c>
      <c r="B64" s="26">
        <f>SUM(B65:B69)</f>
        <v>79</v>
      </c>
      <c r="C64" s="25">
        <f>SUM(C65:C69)</f>
        <v>50397.56</v>
      </c>
      <c r="D64" s="26">
        <f>SUM(D65:D69)</f>
        <v>1</v>
      </c>
      <c r="E64" s="25">
        <f>SUM(E65:E69)</f>
        <v>614.07</v>
      </c>
      <c r="F64" s="25"/>
      <c r="G64" s="25">
        <f>SUM(G65:G69)</f>
        <v>51011.63</v>
      </c>
      <c r="H64" s="64">
        <f aca="true" t="shared" si="16" ref="H64:N64">SUM(H65:H69)</f>
        <v>64</v>
      </c>
      <c r="I64" s="25">
        <f t="shared" si="16"/>
        <v>24513.27</v>
      </c>
      <c r="J64" s="26">
        <f t="shared" si="16"/>
        <v>0</v>
      </c>
      <c r="K64" s="25">
        <f t="shared" si="16"/>
        <v>0</v>
      </c>
      <c r="L64" s="25">
        <f t="shared" si="16"/>
        <v>0</v>
      </c>
      <c r="M64" s="64">
        <f t="shared" si="16"/>
        <v>95</v>
      </c>
      <c r="N64" s="25">
        <f t="shared" si="16"/>
        <v>101738</v>
      </c>
      <c r="O64" s="25">
        <v>0</v>
      </c>
      <c r="P64" s="67">
        <f>SUM(P65:P69)</f>
        <v>177262.9</v>
      </c>
      <c r="Q64" s="27"/>
      <c r="R64" s="28">
        <f>SUM(R65:R69)</f>
        <v>0</v>
      </c>
      <c r="S64" s="25">
        <f>SUM(S65:S69)</f>
        <v>0</v>
      </c>
      <c r="T64" s="25">
        <f>SUM(T65:T69)</f>
        <v>0</v>
      </c>
      <c r="U64" s="25">
        <f>SUM(U65:U69)</f>
        <v>0</v>
      </c>
      <c r="V64" s="67">
        <f>SUM(V65:V69)</f>
        <v>0</v>
      </c>
      <c r="X64" s="89" t="s">
        <v>94</v>
      </c>
      <c r="Y64" s="961"/>
      <c r="Z64" s="55"/>
    </row>
    <row r="65" spans="1:26" ht="15">
      <c r="A65" s="76" t="s">
        <v>67</v>
      </c>
      <c r="B65" s="48">
        <v>7</v>
      </c>
      <c r="C65" s="50">
        <v>4493.09</v>
      </c>
      <c r="D65" s="46"/>
      <c r="E65" s="952"/>
      <c r="F65" s="47"/>
      <c r="G65" s="953">
        <f>SUM(C65,E65)</f>
        <v>4493.09</v>
      </c>
      <c r="H65" s="48">
        <v>5</v>
      </c>
      <c r="I65" s="49">
        <v>2221.44</v>
      </c>
      <c r="J65" s="48"/>
      <c r="K65" s="50"/>
      <c r="L65" s="50"/>
      <c r="M65" s="51">
        <v>9</v>
      </c>
      <c r="N65" s="49">
        <v>10062</v>
      </c>
      <c r="O65" s="49"/>
      <c r="P65" s="41">
        <f>SUM(G65,I65,K65,N65)</f>
        <v>16776.53</v>
      </c>
      <c r="Q65" s="52"/>
      <c r="R65" s="39"/>
      <c r="S65" s="40"/>
      <c r="T65" s="40"/>
      <c r="U65" s="40"/>
      <c r="V65" s="41">
        <f>SUM(R65:U65)</f>
        <v>0</v>
      </c>
      <c r="X65" s="89" t="s">
        <v>95</v>
      </c>
      <c r="Y65" s="961"/>
      <c r="Z65" s="55"/>
    </row>
    <row r="66" spans="1:26" ht="15.75" thickBot="1">
      <c r="A66" s="77" t="s">
        <v>69</v>
      </c>
      <c r="B66" s="48">
        <v>33</v>
      </c>
      <c r="C66" s="50">
        <v>20973.13</v>
      </c>
      <c r="D66" s="46"/>
      <c r="E66" s="952"/>
      <c r="F66" s="47"/>
      <c r="G66" s="953">
        <f>SUM(C66,E66)</f>
        <v>20973.13</v>
      </c>
      <c r="H66" s="48">
        <v>31</v>
      </c>
      <c r="I66" s="49">
        <v>15766.35</v>
      </c>
      <c r="J66" s="48"/>
      <c r="K66" s="50"/>
      <c r="L66" s="50"/>
      <c r="M66" s="51">
        <v>43</v>
      </c>
      <c r="N66" s="49">
        <v>48074</v>
      </c>
      <c r="O66" s="49"/>
      <c r="P66" s="41">
        <f>SUM(G66,I66,K66,N66)</f>
        <v>84813.48000000001</v>
      </c>
      <c r="Q66" s="52"/>
      <c r="R66" s="50"/>
      <c r="S66" s="53"/>
      <c r="T66" s="53"/>
      <c r="U66" s="53"/>
      <c r="V66" s="41">
        <f>SUM(R66:U66)</f>
        <v>0</v>
      </c>
      <c r="X66" s="89" t="s">
        <v>96</v>
      </c>
      <c r="Y66" s="961"/>
      <c r="Z66" s="55"/>
    </row>
    <row r="67" spans="1:26" ht="15.75" thickBot="1">
      <c r="A67" s="77" t="s">
        <v>71</v>
      </c>
      <c r="B67" s="48">
        <v>25</v>
      </c>
      <c r="C67" s="50">
        <v>15983.85</v>
      </c>
      <c r="D67" s="46"/>
      <c r="E67" s="952"/>
      <c r="F67" s="47"/>
      <c r="G67" s="953">
        <f>SUM(C67,E67)</f>
        <v>15983.85</v>
      </c>
      <c r="H67" s="48">
        <v>18</v>
      </c>
      <c r="I67" s="49">
        <v>2996.63</v>
      </c>
      <c r="J67" s="48"/>
      <c r="K67" s="50"/>
      <c r="L67" s="50"/>
      <c r="M67" s="51">
        <v>25</v>
      </c>
      <c r="N67" s="49">
        <v>27950</v>
      </c>
      <c r="O67" s="49"/>
      <c r="P67" s="41">
        <f>SUM(G67,I67,K67,N67)</f>
        <v>46930.479999999996</v>
      </c>
      <c r="Q67" s="52"/>
      <c r="R67" s="50"/>
      <c r="S67" s="53"/>
      <c r="T67" s="53"/>
      <c r="U67" s="53"/>
      <c r="V67" s="41">
        <f>SUM(R67:U67)</f>
        <v>0</v>
      </c>
      <c r="X67" s="23" t="s">
        <v>97</v>
      </c>
      <c r="Y67" s="79">
        <f>SUM(Y68:Y72)</f>
        <v>2</v>
      </c>
      <c r="Z67" s="30">
        <f>SUM(Z68:Z72)</f>
        <v>1944.95</v>
      </c>
    </row>
    <row r="68" spans="1:26" ht="15">
      <c r="A68" s="77" t="s">
        <v>73</v>
      </c>
      <c r="B68" s="48">
        <v>14</v>
      </c>
      <c r="C68" s="50">
        <v>8947.49</v>
      </c>
      <c r="D68" s="46">
        <v>1</v>
      </c>
      <c r="E68" s="952">
        <v>614.07</v>
      </c>
      <c r="F68" s="47"/>
      <c r="G68" s="953">
        <f>SUM(C68,E68)</f>
        <v>9561.56</v>
      </c>
      <c r="H68" s="48">
        <v>10</v>
      </c>
      <c r="I68" s="49">
        <v>3528.85</v>
      </c>
      <c r="J68" s="48"/>
      <c r="K68" s="50"/>
      <c r="L68" s="50"/>
      <c r="M68" s="51">
        <v>18</v>
      </c>
      <c r="N68" s="49">
        <v>15652</v>
      </c>
      <c r="O68" s="49"/>
      <c r="P68" s="41">
        <f>SUM(G68,I68,K68,N68)</f>
        <v>28742.41</v>
      </c>
      <c r="Q68" s="52"/>
      <c r="R68" s="50"/>
      <c r="S68" s="53"/>
      <c r="T68" s="53"/>
      <c r="U68" s="53"/>
      <c r="V68" s="41">
        <f>SUM(R68:U68)</f>
        <v>0</v>
      </c>
      <c r="X68" s="89" t="s">
        <v>91</v>
      </c>
      <c r="Y68" s="961">
        <v>2</v>
      </c>
      <c r="Z68" s="55">
        <v>1944.95</v>
      </c>
    </row>
    <row r="69" spans="1:26" ht="15.75" thickBot="1">
      <c r="A69" s="78" t="s">
        <v>98</v>
      </c>
      <c r="B69" s="48"/>
      <c r="C69" s="50"/>
      <c r="D69" s="46"/>
      <c r="E69" s="952"/>
      <c r="F69" s="47"/>
      <c r="G69" s="953"/>
      <c r="H69" s="48"/>
      <c r="I69" s="49"/>
      <c r="J69" s="48"/>
      <c r="K69" s="50"/>
      <c r="L69" s="50"/>
      <c r="M69" s="51">
        <v>0</v>
      </c>
      <c r="N69" s="49"/>
      <c r="O69" s="49"/>
      <c r="P69" s="41"/>
      <c r="Q69" s="52"/>
      <c r="R69" s="72"/>
      <c r="S69" s="73"/>
      <c r="T69" s="73"/>
      <c r="U69" s="73"/>
      <c r="V69" s="41">
        <f>SUM(R69:U69)</f>
        <v>0</v>
      </c>
      <c r="X69" s="89" t="s">
        <v>92</v>
      </c>
      <c r="Y69" s="961"/>
      <c r="Z69" s="55"/>
    </row>
    <row r="70" spans="1:26" ht="25.5" thickBot="1">
      <c r="A70" s="113" t="s">
        <v>99</v>
      </c>
      <c r="B70" s="26">
        <v>0</v>
      </c>
      <c r="C70" s="25">
        <v>0</v>
      </c>
      <c r="D70" s="26">
        <v>0</v>
      </c>
      <c r="E70" s="25">
        <v>0</v>
      </c>
      <c r="F70" s="26"/>
      <c r="G70" s="25"/>
      <c r="H70" s="26">
        <v>0</v>
      </c>
      <c r="I70" s="25">
        <v>0</v>
      </c>
      <c r="J70" s="26">
        <v>0</v>
      </c>
      <c r="K70" s="25">
        <v>0</v>
      </c>
      <c r="L70" s="25">
        <v>0</v>
      </c>
      <c r="M70" s="26">
        <v>0</v>
      </c>
      <c r="N70" s="25">
        <v>0</v>
      </c>
      <c r="O70" s="25">
        <v>0</v>
      </c>
      <c r="P70" s="67"/>
      <c r="Q70" s="27"/>
      <c r="R70" s="28">
        <f>SUM(R72:R74)</f>
        <v>0</v>
      </c>
      <c r="S70" s="25">
        <f>SUM(S72:S74)</f>
        <v>0</v>
      </c>
      <c r="T70" s="25">
        <f>SUM(T72:T74)</f>
        <v>0</v>
      </c>
      <c r="U70" s="25">
        <f>SUM(U72:U74)</f>
        <v>0</v>
      </c>
      <c r="V70" s="67">
        <f>SUM(V72:V74)</f>
        <v>0</v>
      </c>
      <c r="X70" s="89" t="s">
        <v>94</v>
      </c>
      <c r="Y70" s="961"/>
      <c r="Z70" s="55"/>
    </row>
    <row r="71" spans="1:26" ht="15.75" thickBot="1">
      <c r="A71" s="114">
        <v>12</v>
      </c>
      <c r="B71" s="84"/>
      <c r="C71" s="82"/>
      <c r="D71" s="83"/>
      <c r="E71" s="115"/>
      <c r="F71" s="84"/>
      <c r="G71" s="82"/>
      <c r="H71" s="84"/>
      <c r="I71" s="115"/>
      <c r="J71" s="84"/>
      <c r="K71" s="82"/>
      <c r="L71" s="82"/>
      <c r="M71" s="83"/>
      <c r="N71" s="115"/>
      <c r="O71" s="115"/>
      <c r="P71" s="87"/>
      <c r="Q71" s="27"/>
      <c r="R71" s="116"/>
      <c r="S71" s="117"/>
      <c r="T71" s="117"/>
      <c r="U71" s="117"/>
      <c r="V71" s="87"/>
      <c r="X71" s="89" t="s">
        <v>95</v>
      </c>
      <c r="Y71" s="961"/>
      <c r="Z71" s="55"/>
    </row>
    <row r="72" spans="1:26" ht="15.75" thickBot="1">
      <c r="A72" s="80">
        <v>11</v>
      </c>
      <c r="B72" s="48"/>
      <c r="C72" s="50"/>
      <c r="D72" s="46"/>
      <c r="E72" s="952"/>
      <c r="F72" s="47"/>
      <c r="G72" s="953"/>
      <c r="H72" s="48"/>
      <c r="I72" s="49"/>
      <c r="J72" s="48"/>
      <c r="K72" s="50"/>
      <c r="L72" s="50"/>
      <c r="M72" s="51"/>
      <c r="N72" s="49"/>
      <c r="O72" s="49"/>
      <c r="P72" s="41"/>
      <c r="Q72" s="52"/>
      <c r="R72" s="39"/>
      <c r="S72" s="40"/>
      <c r="T72" s="40"/>
      <c r="U72" s="40"/>
      <c r="V72" s="41">
        <f>SUM(R72:U72)</f>
        <v>0</v>
      </c>
      <c r="X72" s="81" t="s">
        <v>96</v>
      </c>
      <c r="Y72" s="961"/>
      <c r="Z72" s="55"/>
    </row>
    <row r="73" spans="1:26" ht="23.25" thickBot="1">
      <c r="A73" s="90">
        <v>10</v>
      </c>
      <c r="B73" s="48"/>
      <c r="C73" s="50"/>
      <c r="D73" s="46"/>
      <c r="E73" s="952"/>
      <c r="F73" s="47"/>
      <c r="G73" s="953"/>
      <c r="H73" s="48"/>
      <c r="I73" s="49"/>
      <c r="J73" s="48"/>
      <c r="K73" s="50"/>
      <c r="L73" s="50"/>
      <c r="M73" s="51"/>
      <c r="N73" s="49"/>
      <c r="O73" s="49"/>
      <c r="P73" s="41"/>
      <c r="Q73" s="52"/>
      <c r="R73" s="50"/>
      <c r="S73" s="53"/>
      <c r="T73" s="53"/>
      <c r="U73" s="53"/>
      <c r="V73" s="41">
        <f>SUM(R73:U73)</f>
        <v>0</v>
      </c>
      <c r="X73" s="23" t="s">
        <v>100</v>
      </c>
      <c r="Y73" s="79">
        <f>SUM(Y74:Y78)</f>
        <v>0</v>
      </c>
      <c r="Z73" s="30">
        <f>SUM(Z74:Z78)</f>
        <v>0</v>
      </c>
    </row>
    <row r="74" spans="1:26" ht="15.75" thickBot="1">
      <c r="A74" s="92">
        <v>9</v>
      </c>
      <c r="B74" s="48"/>
      <c r="C74" s="50"/>
      <c r="D74" s="46"/>
      <c r="E74" s="952"/>
      <c r="F74" s="47"/>
      <c r="G74" s="953"/>
      <c r="H74" s="48"/>
      <c r="I74" s="49"/>
      <c r="J74" s="48"/>
      <c r="K74" s="50"/>
      <c r="L74" s="50"/>
      <c r="M74" s="51"/>
      <c r="N74" s="49"/>
      <c r="O74" s="49"/>
      <c r="P74" s="41"/>
      <c r="Q74" s="52"/>
      <c r="R74" s="72"/>
      <c r="S74" s="73"/>
      <c r="T74" s="73"/>
      <c r="U74" s="73"/>
      <c r="V74" s="41">
        <f>SUM(R74:U74)</f>
        <v>0</v>
      </c>
      <c r="X74" s="89" t="s">
        <v>101</v>
      </c>
      <c r="Y74" s="961"/>
      <c r="Z74" s="55"/>
    </row>
    <row r="75" spans="1:26" ht="15.75" thickBot="1">
      <c r="A75" s="118" t="s">
        <v>82</v>
      </c>
      <c r="B75" s="26">
        <f>SUM(B76:B80)</f>
        <v>52</v>
      </c>
      <c r="C75" s="25">
        <f>SUM(C76:C80)</f>
        <v>177066.38</v>
      </c>
      <c r="D75" s="26">
        <f>SUM(D76:D80)</f>
        <v>2</v>
      </c>
      <c r="E75" s="25">
        <f>SUM(E76:E80)</f>
        <v>6136.72</v>
      </c>
      <c r="F75" s="25"/>
      <c r="G75" s="25">
        <f>SUM(G76:G80)</f>
        <v>183203.09999999998</v>
      </c>
      <c r="H75" s="26">
        <f aca="true" t="shared" si="17" ref="H75:O75">SUM(H76:H80)</f>
        <v>46</v>
      </c>
      <c r="I75" s="25">
        <f t="shared" si="17"/>
        <v>16420.94</v>
      </c>
      <c r="J75" s="26">
        <f t="shared" si="17"/>
        <v>0</v>
      </c>
      <c r="K75" s="25">
        <f t="shared" si="17"/>
        <v>0</v>
      </c>
      <c r="L75" s="25">
        <f t="shared" si="17"/>
        <v>0</v>
      </c>
      <c r="M75" s="26">
        <f t="shared" si="17"/>
        <v>54</v>
      </c>
      <c r="N75" s="25">
        <f t="shared" si="17"/>
        <v>60372</v>
      </c>
      <c r="O75" s="25">
        <f t="shared" si="17"/>
        <v>0</v>
      </c>
      <c r="P75" s="67">
        <f>SUM(P76:P80)</f>
        <v>259996.04</v>
      </c>
      <c r="Q75" s="27"/>
      <c r="R75" s="28">
        <f>SUM(R76:R80)</f>
        <v>0</v>
      </c>
      <c r="S75" s="25">
        <f>SUM(S76:S80)</f>
        <v>0</v>
      </c>
      <c r="T75" s="25">
        <f>SUM(T76:T80)</f>
        <v>0</v>
      </c>
      <c r="U75" s="25">
        <f>SUM(U76:U80)</f>
        <v>0</v>
      </c>
      <c r="V75" s="67">
        <f>SUM(V76:V80)</f>
        <v>0</v>
      </c>
      <c r="X75" s="89" t="s">
        <v>102</v>
      </c>
      <c r="Y75" s="961"/>
      <c r="Z75" s="55"/>
    </row>
    <row r="76" spans="1:26" ht="15">
      <c r="A76" s="80" t="s">
        <v>83</v>
      </c>
      <c r="B76" s="48">
        <v>7</v>
      </c>
      <c r="C76" s="50">
        <v>26515.86</v>
      </c>
      <c r="D76" s="46"/>
      <c r="E76" s="952"/>
      <c r="F76" s="47"/>
      <c r="G76" s="953">
        <f>SUM(C76,E76)</f>
        <v>26515.86</v>
      </c>
      <c r="H76" s="48">
        <v>4</v>
      </c>
      <c r="I76" s="49">
        <v>1055.7</v>
      </c>
      <c r="J76" s="48"/>
      <c r="K76" s="50"/>
      <c r="L76" s="50"/>
      <c r="M76" s="51">
        <v>7</v>
      </c>
      <c r="N76" s="49">
        <v>7826</v>
      </c>
      <c r="O76" s="49"/>
      <c r="P76" s="41">
        <f>SUM(G76,I76,K76,N76)</f>
        <v>35397.56</v>
      </c>
      <c r="Q76" s="52"/>
      <c r="R76" s="39"/>
      <c r="S76" s="40"/>
      <c r="T76" s="40"/>
      <c r="U76" s="40"/>
      <c r="V76" s="41">
        <f>SUM(R76:U76)</f>
        <v>0</v>
      </c>
      <c r="X76" s="89" t="s">
        <v>103</v>
      </c>
      <c r="Y76" s="961"/>
      <c r="Z76" s="55"/>
    </row>
    <row r="77" spans="1:26" ht="15">
      <c r="A77" s="44" t="s">
        <v>84</v>
      </c>
      <c r="B77" s="48">
        <v>10</v>
      </c>
      <c r="C77" s="50">
        <v>36859.46</v>
      </c>
      <c r="D77" s="46"/>
      <c r="E77" s="952"/>
      <c r="F77" s="47"/>
      <c r="G77" s="953">
        <f>SUM(C77,E77)</f>
        <v>36859.46</v>
      </c>
      <c r="H77" s="48">
        <v>9</v>
      </c>
      <c r="I77" s="49">
        <v>3400</v>
      </c>
      <c r="J77" s="48"/>
      <c r="K77" s="50"/>
      <c r="L77" s="50"/>
      <c r="M77" s="51">
        <v>10</v>
      </c>
      <c r="N77" s="49">
        <v>11180</v>
      </c>
      <c r="O77" s="49"/>
      <c r="P77" s="41">
        <f>SUM(G77,I77,K77,N77)</f>
        <v>51439.46</v>
      </c>
      <c r="Q77" s="52"/>
      <c r="R77" s="50"/>
      <c r="S77" s="53"/>
      <c r="T77" s="53"/>
      <c r="U77" s="53"/>
      <c r="V77" s="41">
        <f>SUM(R77:U77)</f>
        <v>0</v>
      </c>
      <c r="X77" s="89" t="s">
        <v>91</v>
      </c>
      <c r="Y77" s="961"/>
      <c r="Z77" s="55"/>
    </row>
    <row r="78" spans="1:26" ht="15.75" thickBot="1">
      <c r="A78" s="44" t="s">
        <v>86</v>
      </c>
      <c r="B78" s="48">
        <v>15</v>
      </c>
      <c r="C78" s="50">
        <v>51919.67</v>
      </c>
      <c r="D78" s="46"/>
      <c r="E78" s="952"/>
      <c r="F78" s="47"/>
      <c r="G78" s="953">
        <f>SUM(C78,E78)</f>
        <v>51919.67</v>
      </c>
      <c r="H78" s="48">
        <v>11</v>
      </c>
      <c r="I78" s="49">
        <v>4300.44</v>
      </c>
      <c r="J78" s="48"/>
      <c r="K78" s="50"/>
      <c r="L78" s="50"/>
      <c r="M78" s="51">
        <v>15</v>
      </c>
      <c r="N78" s="49">
        <v>16770</v>
      </c>
      <c r="O78" s="49"/>
      <c r="P78" s="41">
        <f>SUM(G78,I78,K78,N78)</f>
        <v>72990.11</v>
      </c>
      <c r="Q78" s="52"/>
      <c r="R78" s="50"/>
      <c r="S78" s="53"/>
      <c r="T78" s="53"/>
      <c r="U78" s="53"/>
      <c r="V78" s="41">
        <f>SUM(R78:U78)</f>
        <v>0</v>
      </c>
      <c r="X78" s="563" t="s">
        <v>92</v>
      </c>
      <c r="Y78" s="961"/>
      <c r="Z78" s="55"/>
    </row>
    <row r="79" spans="1:31" ht="23.25" thickBot="1">
      <c r="A79" s="44" t="s">
        <v>87</v>
      </c>
      <c r="B79" s="48">
        <v>2</v>
      </c>
      <c r="C79" s="50">
        <v>6488.33</v>
      </c>
      <c r="D79" s="46"/>
      <c r="E79" s="952"/>
      <c r="F79" s="47"/>
      <c r="G79" s="953">
        <f>SUM(C79,E79)</f>
        <v>6488.33</v>
      </c>
      <c r="H79" s="48">
        <v>2</v>
      </c>
      <c r="I79" s="49">
        <v>872.52</v>
      </c>
      <c r="J79" s="48"/>
      <c r="K79" s="50"/>
      <c r="L79" s="50"/>
      <c r="M79" s="51">
        <v>2</v>
      </c>
      <c r="N79" s="49">
        <v>2236</v>
      </c>
      <c r="O79" s="49"/>
      <c r="P79" s="41">
        <f>SUM(G79,I79,K79,N79)</f>
        <v>9596.85</v>
      </c>
      <c r="Q79" s="52"/>
      <c r="R79" s="50"/>
      <c r="S79" s="53"/>
      <c r="T79" s="53"/>
      <c r="U79" s="53"/>
      <c r="V79" s="41">
        <f>SUM(R79:U79)</f>
        <v>0</v>
      </c>
      <c r="X79" s="23" t="s">
        <v>100</v>
      </c>
      <c r="Y79" s="79">
        <f>SUM(Y80:Y84)</f>
        <v>0</v>
      </c>
      <c r="Z79" s="30">
        <f>SUM(Z80:Z84)</f>
        <v>0</v>
      </c>
      <c r="AC79" s="186"/>
      <c r="AD79" s="962"/>
      <c r="AE79" s="874"/>
    </row>
    <row r="80" spans="1:31" ht="15.75" thickBot="1">
      <c r="A80" s="56" t="s">
        <v>88</v>
      </c>
      <c r="B80" s="48">
        <v>18</v>
      </c>
      <c r="C80" s="50">
        <v>55283.06</v>
      </c>
      <c r="D80" s="46">
        <v>2</v>
      </c>
      <c r="E80" s="952">
        <v>6136.72</v>
      </c>
      <c r="F80" s="47"/>
      <c r="G80" s="953">
        <f>SUM(C80,E80)</f>
        <v>61419.78</v>
      </c>
      <c r="H80" s="48">
        <v>20</v>
      </c>
      <c r="I80" s="49">
        <v>6792.28</v>
      </c>
      <c r="J80" s="48"/>
      <c r="K80" s="50"/>
      <c r="L80" s="50"/>
      <c r="M80" s="51">
        <v>20</v>
      </c>
      <c r="N80" s="49">
        <v>22360</v>
      </c>
      <c r="O80" s="49"/>
      <c r="P80" s="41">
        <f>SUM(G80,I80,K80,N80)</f>
        <v>90572.06</v>
      </c>
      <c r="Q80" s="52"/>
      <c r="R80" s="72"/>
      <c r="S80" s="73"/>
      <c r="T80" s="73"/>
      <c r="U80" s="73"/>
      <c r="V80" s="41">
        <f>SUM(R80:U80)</f>
        <v>0</v>
      </c>
      <c r="X80" s="89" t="s">
        <v>101</v>
      </c>
      <c r="Y80" s="961"/>
      <c r="Z80" s="55"/>
      <c r="AC80" s="573"/>
      <c r="AD80" s="574"/>
      <c r="AE80" s="575"/>
    </row>
    <row r="81" spans="1:31" ht="26.25" thickBot="1">
      <c r="A81" s="119" t="s">
        <v>89</v>
      </c>
      <c r="B81" s="26">
        <f>SUM(B82:B86)</f>
        <v>81</v>
      </c>
      <c r="C81" s="25">
        <f>SUM(C82:C86)</f>
        <v>79467.21</v>
      </c>
      <c r="D81" s="25"/>
      <c r="E81" s="25"/>
      <c r="F81" s="25"/>
      <c r="G81" s="25">
        <f>SUM(G82:G86)</f>
        <v>79467.21</v>
      </c>
      <c r="H81" s="26">
        <f aca="true" t="shared" si="18" ref="H81:O81">SUM(H82:H86)</f>
        <v>69</v>
      </c>
      <c r="I81" s="25">
        <f t="shared" si="18"/>
        <v>56287.100000000006</v>
      </c>
      <c r="J81" s="26">
        <f t="shared" si="18"/>
        <v>0</v>
      </c>
      <c r="K81" s="25">
        <f t="shared" si="18"/>
        <v>0</v>
      </c>
      <c r="L81" s="25">
        <f t="shared" si="18"/>
        <v>0</v>
      </c>
      <c r="M81" s="26">
        <f t="shared" si="18"/>
        <v>81</v>
      </c>
      <c r="N81" s="25">
        <f t="shared" si="18"/>
        <v>97251</v>
      </c>
      <c r="O81" s="25">
        <f t="shared" si="18"/>
        <v>0</v>
      </c>
      <c r="P81" s="67">
        <f>SUM(P82:P86)</f>
        <v>233005.31</v>
      </c>
      <c r="Q81" s="52"/>
      <c r="R81" s="28">
        <f>SUM(R82:R86)</f>
        <v>0</v>
      </c>
      <c r="S81" s="25">
        <f>SUM(S82:S86)</f>
        <v>0</v>
      </c>
      <c r="T81" s="25">
        <f>SUM(T82:T86)</f>
        <v>0</v>
      </c>
      <c r="U81" s="25">
        <f>SUM(U82:U86)</f>
        <v>0</v>
      </c>
      <c r="V81" s="67">
        <f>SUM(V82:V86)</f>
        <v>0</v>
      </c>
      <c r="X81" s="89" t="s">
        <v>102</v>
      </c>
      <c r="Y81" s="961"/>
      <c r="Z81" s="55"/>
      <c r="AC81" s="573"/>
      <c r="AD81" s="574"/>
      <c r="AE81" s="575"/>
    </row>
    <row r="82" spans="1:31" ht="15">
      <c r="A82" s="120">
        <v>14</v>
      </c>
      <c r="B82" s="48">
        <v>10</v>
      </c>
      <c r="C82" s="50">
        <v>10068.86</v>
      </c>
      <c r="D82" s="46"/>
      <c r="E82" s="952"/>
      <c r="F82" s="47"/>
      <c r="G82" s="953">
        <f>SUM(C82,E82)</f>
        <v>10068.86</v>
      </c>
      <c r="H82" s="48">
        <v>10</v>
      </c>
      <c r="I82" s="49">
        <v>7862.5</v>
      </c>
      <c r="J82" s="48"/>
      <c r="K82" s="50"/>
      <c r="L82" s="50"/>
      <c r="M82" s="51">
        <v>10</v>
      </c>
      <c r="N82" s="49">
        <v>12630</v>
      </c>
      <c r="O82" s="49"/>
      <c r="P82" s="41">
        <f>SUM(G82,I82,K82,N82)</f>
        <v>30561.36</v>
      </c>
      <c r="Q82" s="52"/>
      <c r="R82" s="39"/>
      <c r="S82" s="40"/>
      <c r="T82" s="40"/>
      <c r="U82" s="40"/>
      <c r="V82" s="41">
        <f>SUM(R82:U82)</f>
        <v>0</v>
      </c>
      <c r="X82" s="89" t="s">
        <v>103</v>
      </c>
      <c r="Y82" s="961"/>
      <c r="Z82" s="55"/>
      <c r="AC82" s="573"/>
      <c r="AD82" s="574"/>
      <c r="AE82" s="575"/>
    </row>
    <row r="83" spans="1:31" ht="15">
      <c r="A83" s="110">
        <v>13</v>
      </c>
      <c r="B83" s="48">
        <v>27</v>
      </c>
      <c r="C83" s="50">
        <v>27268.25</v>
      </c>
      <c r="D83" s="46"/>
      <c r="E83" s="952"/>
      <c r="F83" s="47"/>
      <c r="G83" s="953">
        <f>SUM(C83,E83)</f>
        <v>27268.25</v>
      </c>
      <c r="H83" s="48">
        <v>22</v>
      </c>
      <c r="I83" s="49">
        <v>17329.26</v>
      </c>
      <c r="J83" s="48"/>
      <c r="K83" s="50"/>
      <c r="L83" s="50"/>
      <c r="M83" s="51">
        <v>27</v>
      </c>
      <c r="N83" s="49">
        <v>34101</v>
      </c>
      <c r="O83" s="49"/>
      <c r="P83" s="41">
        <f>SUM(G83,I83,K83,N83)</f>
        <v>78698.51</v>
      </c>
      <c r="Q83" s="52"/>
      <c r="R83" s="50"/>
      <c r="S83" s="53"/>
      <c r="T83" s="53"/>
      <c r="U83" s="53"/>
      <c r="V83" s="41">
        <f>SUM(R83:U83)</f>
        <v>0</v>
      </c>
      <c r="X83" s="89" t="s">
        <v>91</v>
      </c>
      <c r="Y83" s="961"/>
      <c r="Z83" s="55"/>
      <c r="AC83" s="573"/>
      <c r="AD83" s="574"/>
      <c r="AE83" s="575"/>
    </row>
    <row r="84" spans="1:31" ht="15.75" thickBot="1">
      <c r="A84" s="110">
        <v>12</v>
      </c>
      <c r="B84" s="48">
        <v>13</v>
      </c>
      <c r="C84" s="50">
        <v>12941.77</v>
      </c>
      <c r="D84" s="46"/>
      <c r="E84" s="952"/>
      <c r="F84" s="47"/>
      <c r="G84" s="953">
        <f>SUM(C84,E84)</f>
        <v>12941.77</v>
      </c>
      <c r="H84" s="48">
        <v>9</v>
      </c>
      <c r="I84" s="49">
        <v>7600.63</v>
      </c>
      <c r="J84" s="48"/>
      <c r="K84" s="50"/>
      <c r="L84" s="50"/>
      <c r="M84" s="51">
        <v>13</v>
      </c>
      <c r="N84" s="49">
        <v>13893</v>
      </c>
      <c r="O84" s="49"/>
      <c r="P84" s="41">
        <f>SUM(G84,I84,K84,N84)</f>
        <v>34435.4</v>
      </c>
      <c r="Q84" s="52"/>
      <c r="R84" s="50"/>
      <c r="S84" s="53"/>
      <c r="T84" s="53"/>
      <c r="U84" s="53"/>
      <c r="V84" s="41">
        <f>SUM(R84:U84)</f>
        <v>0</v>
      </c>
      <c r="X84" s="563" t="s">
        <v>92</v>
      </c>
      <c r="Y84" s="961"/>
      <c r="Z84" s="55"/>
      <c r="AC84" s="573"/>
      <c r="AD84" s="574"/>
      <c r="AE84" s="575"/>
    </row>
    <row r="85" spans="1:31" ht="34.5" thickBot="1">
      <c r="A85" s="110">
        <v>11</v>
      </c>
      <c r="B85" s="48">
        <v>11</v>
      </c>
      <c r="C85" s="50">
        <v>9941.79</v>
      </c>
      <c r="D85" s="46"/>
      <c r="E85" s="952"/>
      <c r="F85" s="47"/>
      <c r="G85" s="953">
        <f>SUM(C85,E85)</f>
        <v>9941.79</v>
      </c>
      <c r="H85" s="48">
        <v>10</v>
      </c>
      <c r="I85" s="49">
        <v>8576.76</v>
      </c>
      <c r="J85" s="48"/>
      <c r="K85" s="50"/>
      <c r="L85" s="50"/>
      <c r="M85" s="51">
        <v>11</v>
      </c>
      <c r="N85" s="49">
        <v>12630</v>
      </c>
      <c r="O85" s="49"/>
      <c r="P85" s="41">
        <f>SUM(G85,I85,K85,N85)</f>
        <v>31148.550000000003</v>
      </c>
      <c r="Q85" s="52"/>
      <c r="R85" s="50"/>
      <c r="S85" s="53"/>
      <c r="T85" s="53"/>
      <c r="U85" s="53"/>
      <c r="V85" s="41">
        <f>SUM(R85:U85)</f>
        <v>0</v>
      </c>
      <c r="X85" s="23" t="s">
        <v>105</v>
      </c>
      <c r="Y85" s="79">
        <f>SUM(Y86:Y93)</f>
        <v>25</v>
      </c>
      <c r="Z85" s="30">
        <f>SUM(Z86:Z93)</f>
        <v>21588.27</v>
      </c>
      <c r="AC85" s="573"/>
      <c r="AD85" s="574"/>
      <c r="AE85" s="575"/>
    </row>
    <row r="86" spans="1:31" ht="15.75" thickBot="1">
      <c r="A86" s="121">
        <v>10</v>
      </c>
      <c r="B86" s="48">
        <v>20</v>
      </c>
      <c r="C86" s="50">
        <v>19246.54</v>
      </c>
      <c r="D86" s="46"/>
      <c r="E86" s="952"/>
      <c r="F86" s="47"/>
      <c r="G86" s="953">
        <f>SUM(C86,E86)</f>
        <v>19246.54</v>
      </c>
      <c r="H86" s="48">
        <v>18</v>
      </c>
      <c r="I86" s="49">
        <v>14917.95</v>
      </c>
      <c r="J86" s="48"/>
      <c r="K86" s="50"/>
      <c r="L86" s="50"/>
      <c r="M86" s="51">
        <v>20</v>
      </c>
      <c r="N86" s="49">
        <v>23997</v>
      </c>
      <c r="O86" s="49"/>
      <c r="P86" s="41">
        <f>SUM(G86,I86,K86,N86)</f>
        <v>58161.490000000005</v>
      </c>
      <c r="Q86" s="52"/>
      <c r="R86" s="72"/>
      <c r="S86" s="73"/>
      <c r="T86" s="73"/>
      <c r="U86" s="73"/>
      <c r="V86" s="41">
        <f>SUM(R86:U86)</f>
        <v>0</v>
      </c>
      <c r="X86" s="89" t="s">
        <v>101</v>
      </c>
      <c r="Y86" s="961">
        <v>2</v>
      </c>
      <c r="Z86" s="55">
        <v>1948.9</v>
      </c>
      <c r="AC86" s="573"/>
      <c r="AD86" s="574"/>
      <c r="AE86" s="575"/>
    </row>
    <row r="87" spans="1:31" ht="26.25" thickBot="1">
      <c r="A87" s="119" t="s">
        <v>90</v>
      </c>
      <c r="B87" s="26">
        <f>SUM(B88:B92)</f>
        <v>0</v>
      </c>
      <c r="C87" s="25">
        <f>SUM(C88:C92)</f>
        <v>0</v>
      </c>
      <c r="D87" s="25"/>
      <c r="E87" s="25"/>
      <c r="F87" s="25"/>
      <c r="G87" s="25"/>
      <c r="H87" s="26">
        <f aca="true" t="shared" si="19" ref="H87:O87">SUM(H88:H92)</f>
        <v>0</v>
      </c>
      <c r="I87" s="25">
        <f t="shared" si="19"/>
        <v>0</v>
      </c>
      <c r="J87" s="26">
        <f t="shared" si="19"/>
        <v>0</v>
      </c>
      <c r="K87" s="25">
        <f t="shared" si="19"/>
        <v>0</v>
      </c>
      <c r="L87" s="25">
        <f t="shared" si="19"/>
        <v>0</v>
      </c>
      <c r="M87" s="26">
        <f t="shared" si="19"/>
        <v>0</v>
      </c>
      <c r="N87" s="25">
        <f t="shared" si="19"/>
        <v>0</v>
      </c>
      <c r="O87" s="25">
        <f t="shared" si="19"/>
        <v>0</v>
      </c>
      <c r="P87" s="67"/>
      <c r="Q87" s="27"/>
      <c r="R87" s="28">
        <f>SUM(R88:R92)</f>
        <v>0</v>
      </c>
      <c r="S87" s="25">
        <f>SUM(S88:S92)</f>
        <v>0</v>
      </c>
      <c r="T87" s="25">
        <f>SUM(T88:T92)</f>
        <v>0</v>
      </c>
      <c r="U87" s="25">
        <f>SUM(U88:U92)</f>
        <v>0</v>
      </c>
      <c r="V87" s="67">
        <f>SUM(V88:V92)</f>
        <v>0</v>
      </c>
      <c r="X87" s="89" t="s">
        <v>102</v>
      </c>
      <c r="Y87" s="961">
        <v>1</v>
      </c>
      <c r="Z87" s="55">
        <v>818.12</v>
      </c>
      <c r="AC87" s="573"/>
      <c r="AD87" s="574"/>
      <c r="AE87" s="575"/>
    </row>
    <row r="88" spans="1:31" ht="15">
      <c r="A88" s="80" t="s">
        <v>91</v>
      </c>
      <c r="B88" s="48"/>
      <c r="C88" s="50"/>
      <c r="D88" s="46"/>
      <c r="E88" s="952"/>
      <c r="F88" s="47"/>
      <c r="G88" s="953"/>
      <c r="H88" s="48"/>
      <c r="I88" s="49"/>
      <c r="J88" s="48"/>
      <c r="K88" s="50"/>
      <c r="L88" s="50"/>
      <c r="M88" s="51"/>
      <c r="N88" s="49"/>
      <c r="O88" s="49"/>
      <c r="P88" s="41"/>
      <c r="Q88" s="52"/>
      <c r="R88" s="39"/>
      <c r="S88" s="40"/>
      <c r="T88" s="40"/>
      <c r="U88" s="40"/>
      <c r="V88" s="41">
        <f>SUM(R88:U88)</f>
        <v>0</v>
      </c>
      <c r="X88" s="89" t="s">
        <v>103</v>
      </c>
      <c r="Y88" s="961"/>
      <c r="Z88" s="55"/>
      <c r="AC88" s="187"/>
      <c r="AD88" s="962"/>
      <c r="AE88" s="874"/>
    </row>
    <row r="89" spans="1:31" ht="15">
      <c r="A89" s="44" t="s">
        <v>92</v>
      </c>
      <c r="B89" s="48"/>
      <c r="C89" s="50"/>
      <c r="D89" s="46"/>
      <c r="E89" s="952"/>
      <c r="F89" s="47"/>
      <c r="G89" s="953"/>
      <c r="H89" s="48"/>
      <c r="I89" s="49"/>
      <c r="J89" s="48"/>
      <c r="K89" s="50"/>
      <c r="L89" s="50"/>
      <c r="M89" s="51"/>
      <c r="N89" s="49"/>
      <c r="O89" s="49"/>
      <c r="P89" s="41"/>
      <c r="Q89" s="52"/>
      <c r="R89" s="50"/>
      <c r="S89" s="53"/>
      <c r="T89" s="53"/>
      <c r="U89" s="53"/>
      <c r="V89" s="41">
        <f>SUM(R89:U89)</f>
        <v>0</v>
      </c>
      <c r="X89" s="89" t="s">
        <v>91</v>
      </c>
      <c r="Y89" s="961">
        <v>15</v>
      </c>
      <c r="Z89" s="55">
        <v>12768.02</v>
      </c>
      <c r="AC89" s="188"/>
      <c r="AD89" s="962"/>
      <c r="AE89" s="874"/>
    </row>
    <row r="90" spans="1:31" ht="15">
      <c r="A90" s="44" t="s">
        <v>94</v>
      </c>
      <c r="B90" s="48"/>
      <c r="C90" s="50"/>
      <c r="D90" s="46"/>
      <c r="E90" s="952"/>
      <c r="F90" s="47"/>
      <c r="G90" s="953"/>
      <c r="H90" s="48"/>
      <c r="I90" s="49"/>
      <c r="J90" s="48"/>
      <c r="K90" s="50"/>
      <c r="L90" s="50"/>
      <c r="M90" s="51"/>
      <c r="N90" s="49"/>
      <c r="O90" s="49"/>
      <c r="P90" s="41"/>
      <c r="Q90" s="52"/>
      <c r="R90" s="50"/>
      <c r="S90" s="53"/>
      <c r="T90" s="53"/>
      <c r="U90" s="53"/>
      <c r="V90" s="41">
        <f>SUM(R90:U90)</f>
        <v>0</v>
      </c>
      <c r="X90" s="89" t="s">
        <v>92</v>
      </c>
      <c r="Y90" s="961">
        <v>7</v>
      </c>
      <c r="Z90" s="55">
        <v>6053.23</v>
      </c>
      <c r="AC90" s="187"/>
      <c r="AD90" s="962"/>
      <c r="AE90" s="874"/>
    </row>
    <row r="91" spans="1:31" ht="15">
      <c r="A91" s="44" t="s">
        <v>95</v>
      </c>
      <c r="B91" s="48"/>
      <c r="C91" s="50"/>
      <c r="D91" s="46"/>
      <c r="E91" s="952"/>
      <c r="F91" s="47"/>
      <c r="G91" s="953"/>
      <c r="H91" s="48"/>
      <c r="I91" s="49"/>
      <c r="J91" s="48"/>
      <c r="K91" s="50"/>
      <c r="L91" s="50"/>
      <c r="M91" s="51"/>
      <c r="N91" s="49"/>
      <c r="O91" s="49"/>
      <c r="P91" s="41"/>
      <c r="Q91" s="52"/>
      <c r="R91" s="50"/>
      <c r="S91" s="53"/>
      <c r="T91" s="53"/>
      <c r="U91" s="53"/>
      <c r="V91" s="41">
        <f>SUM(R91:U91)</f>
        <v>0</v>
      </c>
      <c r="X91" s="89" t="s">
        <v>94</v>
      </c>
      <c r="Y91" s="961"/>
      <c r="Z91" s="55"/>
      <c r="AC91" s="573"/>
      <c r="AD91" s="962"/>
      <c r="AE91" s="874"/>
    </row>
    <row r="92" spans="1:31" ht="15.75" thickBot="1">
      <c r="A92" s="56" t="s">
        <v>96</v>
      </c>
      <c r="B92" s="48"/>
      <c r="C92" s="50"/>
      <c r="D92" s="46"/>
      <c r="E92" s="952"/>
      <c r="F92" s="47"/>
      <c r="G92" s="953"/>
      <c r="H92" s="48"/>
      <c r="I92" s="49"/>
      <c r="J92" s="48"/>
      <c r="K92" s="50"/>
      <c r="L92" s="50"/>
      <c r="M92" s="51"/>
      <c r="N92" s="49"/>
      <c r="O92" s="49"/>
      <c r="P92" s="41"/>
      <c r="Q92" s="52"/>
      <c r="R92" s="72"/>
      <c r="S92" s="73"/>
      <c r="T92" s="73"/>
      <c r="U92" s="73"/>
      <c r="V92" s="41">
        <f>SUM(R92:U92)</f>
        <v>0</v>
      </c>
      <c r="X92" s="89" t="s">
        <v>95</v>
      </c>
      <c r="Y92" s="961"/>
      <c r="Z92" s="55"/>
      <c r="AC92" s="189"/>
      <c r="AD92" s="962"/>
      <c r="AE92" s="575"/>
    </row>
    <row r="93" spans="1:31" ht="23.25" thickBot="1">
      <c r="A93" s="23" t="s">
        <v>97</v>
      </c>
      <c r="B93" s="24">
        <f>SUM(B94:B98)</f>
        <v>3</v>
      </c>
      <c r="C93" s="25">
        <f>SUM(C94:C98)</f>
        <v>2961.69</v>
      </c>
      <c r="D93" s="122"/>
      <c r="E93" s="122"/>
      <c r="F93" s="122"/>
      <c r="G93" s="25">
        <f>SUM(G94:G98)</f>
        <v>2961.69</v>
      </c>
      <c r="H93" s="26">
        <f aca="true" t="shared" si="20" ref="H93:O93">SUM(H94:H98)</f>
        <v>3</v>
      </c>
      <c r="I93" s="25">
        <f t="shared" si="20"/>
        <v>1074.6</v>
      </c>
      <c r="J93" s="26">
        <f t="shared" si="20"/>
        <v>0</v>
      </c>
      <c r="K93" s="25">
        <f t="shared" si="20"/>
        <v>0</v>
      </c>
      <c r="L93" s="25">
        <f t="shared" si="20"/>
        <v>0</v>
      </c>
      <c r="M93" s="26">
        <f t="shared" si="20"/>
        <v>3</v>
      </c>
      <c r="N93" s="25">
        <f t="shared" si="20"/>
        <v>3354</v>
      </c>
      <c r="O93" s="25">
        <f t="shared" si="20"/>
        <v>0</v>
      </c>
      <c r="P93" s="67">
        <f>SUM(P94:P98)</f>
        <v>7390.290000000001</v>
      </c>
      <c r="Q93" s="52"/>
      <c r="R93" s="28">
        <f>SUM(R94:R98)</f>
        <v>0</v>
      </c>
      <c r="S93" s="25">
        <f>SUM(S94:S98)</f>
        <v>0</v>
      </c>
      <c r="T93" s="25">
        <f>SUM(T94:T98)</f>
        <v>0</v>
      </c>
      <c r="U93" s="25">
        <f>SUM(U94:U98)</f>
        <v>0</v>
      </c>
      <c r="V93" s="67">
        <f>SUM(V94:V98)</f>
        <v>0</v>
      </c>
      <c r="X93" s="563" t="s">
        <v>96</v>
      </c>
      <c r="Y93" s="961"/>
      <c r="Z93" s="55"/>
      <c r="AC93" s="189"/>
      <c r="AD93" s="962"/>
      <c r="AE93" s="874"/>
    </row>
    <row r="94" spans="1:31" ht="24.75" thickBot="1">
      <c r="A94" s="80" t="s">
        <v>91</v>
      </c>
      <c r="B94" s="48">
        <v>1</v>
      </c>
      <c r="C94" s="50">
        <v>994.2</v>
      </c>
      <c r="D94" s="46"/>
      <c r="E94" s="952"/>
      <c r="F94" s="47"/>
      <c r="G94" s="953">
        <f>SUM(C94,E94)</f>
        <v>994.2</v>
      </c>
      <c r="H94" s="48">
        <v>1</v>
      </c>
      <c r="I94" s="49">
        <v>358.2</v>
      </c>
      <c r="J94" s="48"/>
      <c r="K94" s="50"/>
      <c r="L94" s="50"/>
      <c r="M94" s="51">
        <v>1</v>
      </c>
      <c r="N94" s="49">
        <v>1118</v>
      </c>
      <c r="O94" s="49"/>
      <c r="P94" s="41">
        <f>SUM(G94,I94,K94,N94)</f>
        <v>2470.4</v>
      </c>
      <c r="Q94" s="52"/>
      <c r="R94" s="39"/>
      <c r="S94" s="40"/>
      <c r="T94" s="40"/>
      <c r="U94" s="40"/>
      <c r="V94" s="41">
        <f>SUM(R94:U94)</f>
        <v>0</v>
      </c>
      <c r="X94" s="190" t="s">
        <v>106</v>
      </c>
      <c r="Y94" s="963">
        <f>Y49+Y55+Y61+Y67+Y73+Y79+Y85</f>
        <v>63</v>
      </c>
      <c r="Z94" s="964">
        <f>Z49+Z55+Z61+Z67+Z73+Z79+Z85</f>
        <v>93717.19</v>
      </c>
      <c r="AC94" s="189"/>
      <c r="AD94" s="962"/>
      <c r="AE94" s="874"/>
    </row>
    <row r="95" spans="1:31" ht="24.75" thickBot="1">
      <c r="A95" s="44" t="s">
        <v>92</v>
      </c>
      <c r="B95" s="48">
        <v>1</v>
      </c>
      <c r="C95" s="50">
        <v>1011.18</v>
      </c>
      <c r="D95" s="46"/>
      <c r="E95" s="952"/>
      <c r="F95" s="47"/>
      <c r="G95" s="953">
        <f>SUM(C95,E95)</f>
        <v>1011.18</v>
      </c>
      <c r="H95" s="48">
        <v>1</v>
      </c>
      <c r="I95" s="49">
        <v>358.2</v>
      </c>
      <c r="J95" s="48"/>
      <c r="K95" s="50"/>
      <c r="L95" s="50"/>
      <c r="M95" s="51">
        <v>1</v>
      </c>
      <c r="N95" s="49">
        <v>1118</v>
      </c>
      <c r="O95" s="49"/>
      <c r="P95" s="41">
        <f>SUM(G95,I95,K95,N95)</f>
        <v>2487.38</v>
      </c>
      <c r="Q95" s="52"/>
      <c r="R95" s="50"/>
      <c r="S95" s="53"/>
      <c r="T95" s="53"/>
      <c r="U95" s="53"/>
      <c r="V95" s="41">
        <f>SUM(R95:U95)</f>
        <v>0</v>
      </c>
      <c r="X95" s="123" t="s">
        <v>107</v>
      </c>
      <c r="Y95" s="84">
        <f>Y47+Y94</f>
        <v>335</v>
      </c>
      <c r="Z95" s="965">
        <f>Z47+Z94</f>
        <v>289605.38</v>
      </c>
      <c r="AC95" s="191"/>
      <c r="AD95" s="962"/>
      <c r="AE95" s="874"/>
    </row>
    <row r="96" spans="1:31" ht="15.75" thickBot="1">
      <c r="A96" s="44" t="s">
        <v>94</v>
      </c>
      <c r="B96" s="48"/>
      <c r="C96" s="50"/>
      <c r="D96" s="46"/>
      <c r="E96" s="952"/>
      <c r="F96" s="47"/>
      <c r="G96" s="953">
        <f>SUM(C96,E96)</f>
        <v>0</v>
      </c>
      <c r="H96" s="48"/>
      <c r="I96" s="49"/>
      <c r="J96" s="48"/>
      <c r="K96" s="50"/>
      <c r="L96" s="50"/>
      <c r="M96" s="51"/>
      <c r="N96" s="49"/>
      <c r="O96" s="49"/>
      <c r="P96" s="41">
        <f>SUM(G96,I96,K96,N96)</f>
        <v>0</v>
      </c>
      <c r="Q96" s="52"/>
      <c r="R96" s="50"/>
      <c r="S96" s="53"/>
      <c r="T96" s="53"/>
      <c r="U96" s="53"/>
      <c r="V96" s="41">
        <f>SUM(R96:U96)</f>
        <v>0</v>
      </c>
      <c r="X96" s="124" t="s">
        <v>108</v>
      </c>
      <c r="Y96" s="966">
        <v>3</v>
      </c>
      <c r="Z96" s="967">
        <v>1213.43</v>
      </c>
      <c r="AC96" s="1295"/>
      <c r="AD96" s="1295"/>
      <c r="AE96" s="1295"/>
    </row>
    <row r="97" spans="1:31" ht="15.75" thickBot="1">
      <c r="A97" s="44" t="s">
        <v>95</v>
      </c>
      <c r="B97" s="48"/>
      <c r="C97" s="50"/>
      <c r="D97" s="46"/>
      <c r="E97" s="952"/>
      <c r="F97" s="47"/>
      <c r="G97" s="953">
        <f>SUM(C97,E97)</f>
        <v>0</v>
      </c>
      <c r="H97" s="48"/>
      <c r="I97" s="49"/>
      <c r="J97" s="48"/>
      <c r="K97" s="50"/>
      <c r="L97" s="50"/>
      <c r="M97" s="51"/>
      <c r="N97" s="49"/>
      <c r="O97" s="49"/>
      <c r="P97" s="41">
        <f>SUM(G97,I97,K97,N97)</f>
        <v>0</v>
      </c>
      <c r="Q97" s="52"/>
      <c r="R97" s="50"/>
      <c r="S97" s="53"/>
      <c r="T97" s="53"/>
      <c r="U97" s="53"/>
      <c r="V97" s="41">
        <f>SUM(R97:U97)</f>
        <v>0</v>
      </c>
      <c r="X97" s="125" t="s">
        <v>109</v>
      </c>
      <c r="Y97" s="126">
        <v>1</v>
      </c>
      <c r="Z97" s="127">
        <v>100</v>
      </c>
      <c r="AC97" s="613"/>
      <c r="AD97" s="613"/>
      <c r="AE97" s="613"/>
    </row>
    <row r="98" spans="1:31" ht="15.75" thickBot="1">
      <c r="A98" s="71" t="s">
        <v>96</v>
      </c>
      <c r="B98" s="48">
        <v>1</v>
      </c>
      <c r="C98" s="50">
        <v>956.31</v>
      </c>
      <c r="D98" s="46"/>
      <c r="E98" s="952"/>
      <c r="F98" s="47"/>
      <c r="G98" s="953">
        <f>SUM(C98,E98)</f>
        <v>956.31</v>
      </c>
      <c r="H98" s="48">
        <v>1</v>
      </c>
      <c r="I98" s="49">
        <v>358.2</v>
      </c>
      <c r="J98" s="48"/>
      <c r="K98" s="50"/>
      <c r="L98" s="50"/>
      <c r="M98" s="51">
        <v>1</v>
      </c>
      <c r="N98" s="49">
        <v>1118</v>
      </c>
      <c r="O98" s="49"/>
      <c r="P98" s="41">
        <f>SUM(G98,I98,K98,N98)</f>
        <v>2432.51</v>
      </c>
      <c r="Q98" s="52"/>
      <c r="R98" s="72"/>
      <c r="S98" s="73"/>
      <c r="T98" s="73"/>
      <c r="U98" s="73"/>
      <c r="V98" s="41">
        <f>SUM(R98:U98)</f>
        <v>0</v>
      </c>
      <c r="X98" s="128" t="s">
        <v>110</v>
      </c>
      <c r="Y98" s="129"/>
      <c r="Z98" s="68"/>
      <c r="AC98" s="613"/>
      <c r="AD98" s="613"/>
      <c r="AE98" s="613"/>
    </row>
    <row r="99" spans="1:31" ht="23.25" thickBot="1">
      <c r="A99" s="23" t="s">
        <v>100</v>
      </c>
      <c r="B99" s="79">
        <f>SUM(B100:B104)</f>
        <v>9</v>
      </c>
      <c r="C99" s="130">
        <f aca="true" t="shared" si="21" ref="C99:O99">SUM(C100:C104)</f>
        <v>7642.429999999999</v>
      </c>
      <c r="D99" s="79">
        <f t="shared" si="21"/>
        <v>0</v>
      </c>
      <c r="E99" s="130">
        <f t="shared" si="21"/>
        <v>0</v>
      </c>
      <c r="F99" s="79"/>
      <c r="G99" s="25">
        <f>SUM(G100:G104)</f>
        <v>7642.429999999999</v>
      </c>
      <c r="H99" s="79">
        <f t="shared" si="21"/>
        <v>0</v>
      </c>
      <c r="I99" s="130">
        <f t="shared" si="21"/>
        <v>0</v>
      </c>
      <c r="J99" s="79">
        <f t="shared" si="21"/>
        <v>0</v>
      </c>
      <c r="K99" s="130">
        <f t="shared" si="21"/>
        <v>0</v>
      </c>
      <c r="L99" s="130">
        <f t="shared" si="21"/>
        <v>0</v>
      </c>
      <c r="M99" s="79">
        <f t="shared" si="21"/>
        <v>9</v>
      </c>
      <c r="N99" s="130">
        <f t="shared" si="21"/>
        <v>8944</v>
      </c>
      <c r="O99" s="130">
        <f t="shared" si="21"/>
        <v>0</v>
      </c>
      <c r="P99" s="67">
        <f>SUM(P100:P104)</f>
        <v>16586.43</v>
      </c>
      <c r="Q99" s="27"/>
      <c r="R99" s="28">
        <f>SUM(R100:R104)</f>
        <v>0</v>
      </c>
      <c r="S99" s="25">
        <f>SUM(S100:S104)</f>
        <v>0</v>
      </c>
      <c r="T99" s="25">
        <f>SUM(T100:T104)</f>
        <v>0</v>
      </c>
      <c r="U99" s="25">
        <f>SUM(U100:U104)</f>
        <v>0</v>
      </c>
      <c r="V99" s="67">
        <f>SUM(V100:V104)</f>
        <v>0</v>
      </c>
      <c r="X99" s="128" t="s">
        <v>183</v>
      </c>
      <c r="Y99" s="129"/>
      <c r="Z99" s="131">
        <v>1900</v>
      </c>
      <c r="AC99" s="613"/>
      <c r="AD99" s="613"/>
      <c r="AE99" s="613"/>
    </row>
    <row r="100" spans="1:31" ht="26.25" thickBot="1">
      <c r="A100" s="80" t="s">
        <v>101</v>
      </c>
      <c r="B100" s="48"/>
      <c r="C100" s="50"/>
      <c r="D100" s="46"/>
      <c r="E100" s="952"/>
      <c r="F100" s="47"/>
      <c r="G100" s="953">
        <f>SUM(C100,E100)</f>
        <v>0</v>
      </c>
      <c r="H100" s="48"/>
      <c r="I100" s="49"/>
      <c r="J100" s="48"/>
      <c r="K100" s="50"/>
      <c r="L100" s="50"/>
      <c r="M100" s="51"/>
      <c r="N100" s="49"/>
      <c r="O100" s="49"/>
      <c r="P100" s="41">
        <f>SUM(G100,I100,K100,N100)</f>
        <v>0</v>
      </c>
      <c r="Q100" s="52"/>
      <c r="R100" s="39"/>
      <c r="S100" s="40"/>
      <c r="T100" s="40"/>
      <c r="U100" s="40"/>
      <c r="V100" s="41">
        <f>SUM(R100:U100)</f>
        <v>0</v>
      </c>
      <c r="X100" s="132" t="s">
        <v>112</v>
      </c>
      <c r="Y100" s="126"/>
      <c r="Z100" s="127"/>
      <c r="AC100" s="613"/>
      <c r="AD100" s="613"/>
      <c r="AE100" s="613"/>
    </row>
    <row r="101" spans="1:31" ht="15.75" thickBot="1">
      <c r="A101" s="44" t="s">
        <v>102</v>
      </c>
      <c r="B101" s="48"/>
      <c r="C101" s="50"/>
      <c r="D101" s="46"/>
      <c r="E101" s="952"/>
      <c r="F101" s="47"/>
      <c r="G101" s="953">
        <f>SUM(C101,E101)</f>
        <v>0</v>
      </c>
      <c r="H101" s="48"/>
      <c r="I101" s="49"/>
      <c r="J101" s="48"/>
      <c r="K101" s="50"/>
      <c r="L101" s="50"/>
      <c r="M101" s="51"/>
      <c r="N101" s="49"/>
      <c r="O101" s="49"/>
      <c r="P101" s="41">
        <f>SUM(G101,I101,K101,N101)</f>
        <v>0</v>
      </c>
      <c r="Q101" s="52"/>
      <c r="R101" s="50"/>
      <c r="S101" s="53"/>
      <c r="T101" s="53"/>
      <c r="U101" s="53"/>
      <c r="V101" s="41">
        <f>SUM(R101:U101)</f>
        <v>0</v>
      </c>
      <c r="X101" s="133" t="s">
        <v>113</v>
      </c>
      <c r="Y101" s="968">
        <v>338</v>
      </c>
      <c r="Z101" s="969">
        <f>SUM(Z95:Z100)</f>
        <v>292818.81</v>
      </c>
      <c r="AC101" s="613"/>
      <c r="AD101" s="613"/>
      <c r="AE101" s="613"/>
    </row>
    <row r="102" spans="1:31" ht="15">
      <c r="A102" s="44" t="s">
        <v>103</v>
      </c>
      <c r="B102" s="48"/>
      <c r="C102" s="50"/>
      <c r="D102" s="46"/>
      <c r="E102" s="952"/>
      <c r="F102" s="47"/>
      <c r="G102" s="953">
        <f>SUM(C102,E102)</f>
        <v>0</v>
      </c>
      <c r="H102" s="48"/>
      <c r="I102" s="49"/>
      <c r="J102" s="48"/>
      <c r="K102" s="50"/>
      <c r="L102" s="50"/>
      <c r="M102" s="51"/>
      <c r="N102" s="49"/>
      <c r="O102" s="49"/>
      <c r="P102" s="41">
        <f>SUM(G102,I102,K102,N102)</f>
        <v>0</v>
      </c>
      <c r="Q102" s="52"/>
      <c r="R102" s="50"/>
      <c r="S102" s="53"/>
      <c r="T102" s="53"/>
      <c r="U102" s="53"/>
      <c r="V102" s="41">
        <f>SUM(R102:U102)</f>
        <v>0</v>
      </c>
      <c r="AC102" s="613"/>
      <c r="AD102" s="613"/>
      <c r="AE102" s="613"/>
    </row>
    <row r="103" spans="1:31" ht="15">
      <c r="A103" s="44" t="s">
        <v>91</v>
      </c>
      <c r="B103" s="48">
        <v>2</v>
      </c>
      <c r="C103" s="50">
        <v>1959.7</v>
      </c>
      <c r="D103" s="46"/>
      <c r="E103" s="952"/>
      <c r="F103" s="47"/>
      <c r="G103" s="953">
        <f>SUM(C103,E103)</f>
        <v>1959.7</v>
      </c>
      <c r="H103" s="48"/>
      <c r="I103" s="49"/>
      <c r="J103" s="48"/>
      <c r="K103" s="50"/>
      <c r="L103" s="50"/>
      <c r="M103" s="51">
        <v>2</v>
      </c>
      <c r="N103" s="49">
        <v>2236</v>
      </c>
      <c r="O103" s="49"/>
      <c r="P103" s="41">
        <f>SUM(G103,I103,K103,N103)</f>
        <v>4195.7</v>
      </c>
      <c r="Q103" s="52"/>
      <c r="R103" s="50"/>
      <c r="S103" s="53"/>
      <c r="T103" s="53"/>
      <c r="U103" s="53"/>
      <c r="V103" s="41">
        <f>SUM(R103:U103)</f>
        <v>0</v>
      </c>
      <c r="AC103" s="613"/>
      <c r="AD103" s="613"/>
      <c r="AE103" s="613"/>
    </row>
    <row r="104" spans="1:31" ht="15.75" thickBot="1">
      <c r="A104" s="56" t="s">
        <v>92</v>
      </c>
      <c r="B104" s="48">
        <v>7</v>
      </c>
      <c r="C104" s="50">
        <v>5682.73</v>
      </c>
      <c r="D104" s="46"/>
      <c r="E104" s="952"/>
      <c r="F104" s="47"/>
      <c r="G104" s="953">
        <f>SUM(C104,E104)</f>
        <v>5682.73</v>
      </c>
      <c r="H104" s="48"/>
      <c r="I104" s="49"/>
      <c r="J104" s="48"/>
      <c r="K104" s="50"/>
      <c r="L104" s="50"/>
      <c r="M104" s="51">
        <v>7</v>
      </c>
      <c r="N104" s="49">
        <v>6708</v>
      </c>
      <c r="O104" s="49"/>
      <c r="P104" s="41">
        <f>SUM(G104,I104,K104,N104)</f>
        <v>12390.73</v>
      </c>
      <c r="Q104" s="52"/>
      <c r="R104" s="72"/>
      <c r="S104" s="73"/>
      <c r="T104" s="73"/>
      <c r="U104" s="73"/>
      <c r="V104" s="41">
        <f>SUM(R104:U104)</f>
        <v>0</v>
      </c>
      <c r="AC104" s="613"/>
      <c r="AD104" s="613"/>
      <c r="AE104" s="613"/>
    </row>
    <row r="105" spans="1:31" ht="18" customHeight="1" thickBot="1">
      <c r="A105" s="23" t="s">
        <v>104</v>
      </c>
      <c r="B105" s="79">
        <f>SUM(B106:B110)</f>
        <v>30</v>
      </c>
      <c r="C105" s="130">
        <f aca="true" t="shared" si="22" ref="C105:O105">SUM(C106:C110)</f>
        <v>28797.02</v>
      </c>
      <c r="D105" s="79">
        <f t="shared" si="22"/>
        <v>0</v>
      </c>
      <c r="E105" s="130">
        <f t="shared" si="22"/>
        <v>0</v>
      </c>
      <c r="F105" s="79"/>
      <c r="G105" s="25">
        <f>SUM(G106:G110)</f>
        <v>28797.02</v>
      </c>
      <c r="H105" s="79">
        <f t="shared" si="22"/>
        <v>0</v>
      </c>
      <c r="I105" s="130">
        <f t="shared" si="22"/>
        <v>0</v>
      </c>
      <c r="J105" s="79">
        <f t="shared" si="22"/>
        <v>0</v>
      </c>
      <c r="K105" s="130">
        <f t="shared" si="22"/>
        <v>0</v>
      </c>
      <c r="L105" s="130">
        <f t="shared" si="22"/>
        <v>0</v>
      </c>
      <c r="M105" s="79">
        <f t="shared" si="22"/>
        <v>30</v>
      </c>
      <c r="N105" s="130">
        <f t="shared" si="22"/>
        <v>35364</v>
      </c>
      <c r="O105" s="130">
        <f t="shared" si="22"/>
        <v>0</v>
      </c>
      <c r="P105" s="67">
        <f>SUM(P106:P110)</f>
        <v>64161.02</v>
      </c>
      <c r="Q105" s="52"/>
      <c r="R105" s="28">
        <f>SUM(R106:R110)</f>
        <v>0</v>
      </c>
      <c r="S105" s="28">
        <f>SUM(S106:S110)</f>
        <v>0</v>
      </c>
      <c r="T105" s="28">
        <f>SUM(T106:T110)</f>
        <v>0</v>
      </c>
      <c r="U105" s="28">
        <f>SUM(U106:U110)</f>
        <v>0</v>
      </c>
      <c r="V105" s="28">
        <f>SUM(V106:V110)</f>
        <v>0</v>
      </c>
      <c r="AC105" s="613"/>
      <c r="AD105" s="613"/>
      <c r="AE105" s="613"/>
    </row>
    <row r="106" spans="1:31" ht="15.75" thickBot="1">
      <c r="A106" s="80" t="s">
        <v>101</v>
      </c>
      <c r="B106" s="48"/>
      <c r="C106" s="50"/>
      <c r="D106" s="46"/>
      <c r="E106" s="952"/>
      <c r="F106" s="47"/>
      <c r="G106" s="953">
        <f>SUM(C106,E106)</f>
        <v>0</v>
      </c>
      <c r="H106" s="48"/>
      <c r="I106" s="49"/>
      <c r="J106" s="48"/>
      <c r="K106" s="50"/>
      <c r="L106" s="50"/>
      <c r="M106" s="51"/>
      <c r="N106" s="49"/>
      <c r="O106" s="49"/>
      <c r="P106" s="41">
        <f>SUM(G106,I106,K106,N106)</f>
        <v>0</v>
      </c>
      <c r="Q106" s="52"/>
      <c r="R106" s="135"/>
      <c r="S106" s="136"/>
      <c r="T106" s="136"/>
      <c r="U106" s="136"/>
      <c r="V106" s="161"/>
      <c r="AC106" s="613"/>
      <c r="AD106" s="613"/>
      <c r="AE106" s="613"/>
    </row>
    <row r="107" spans="1:31" ht="15.75" thickBot="1">
      <c r="A107" s="44" t="s">
        <v>102</v>
      </c>
      <c r="B107" s="48"/>
      <c r="C107" s="50"/>
      <c r="D107" s="46"/>
      <c r="E107" s="952"/>
      <c r="F107" s="47"/>
      <c r="G107" s="953">
        <f>SUM(C107,E107)</f>
        <v>0</v>
      </c>
      <c r="H107" s="48"/>
      <c r="I107" s="49"/>
      <c r="J107" s="48"/>
      <c r="K107" s="50"/>
      <c r="L107" s="50"/>
      <c r="M107" s="51"/>
      <c r="N107" s="49"/>
      <c r="O107" s="49"/>
      <c r="P107" s="41">
        <f>SUM(G107,I107,K107,N107)</f>
        <v>0</v>
      </c>
      <c r="Q107" s="52"/>
      <c r="R107" s="135"/>
      <c r="S107" s="136"/>
      <c r="T107" s="136"/>
      <c r="U107" s="136"/>
      <c r="V107" s="161"/>
      <c r="AC107" s="613"/>
      <c r="AD107" s="613"/>
      <c r="AE107" s="613"/>
    </row>
    <row r="108" spans="1:31" ht="15.75" thickBot="1">
      <c r="A108" s="44" t="s">
        <v>103</v>
      </c>
      <c r="B108" s="48"/>
      <c r="C108" s="50"/>
      <c r="D108" s="46"/>
      <c r="E108" s="952"/>
      <c r="F108" s="47"/>
      <c r="G108" s="953">
        <f>SUM(C108,E108)</f>
        <v>0</v>
      </c>
      <c r="H108" s="48"/>
      <c r="I108" s="49"/>
      <c r="J108" s="48"/>
      <c r="K108" s="50"/>
      <c r="L108" s="50"/>
      <c r="M108" s="51"/>
      <c r="N108" s="49"/>
      <c r="O108" s="49"/>
      <c r="P108" s="41">
        <f>SUM(G108,I108,K108,N108)</f>
        <v>0</v>
      </c>
      <c r="Q108" s="52"/>
      <c r="R108" s="135"/>
      <c r="S108" s="136"/>
      <c r="T108" s="136"/>
      <c r="U108" s="136"/>
      <c r="V108" s="161"/>
      <c r="AC108" s="613"/>
      <c r="AD108" s="613"/>
      <c r="AE108" s="613"/>
    </row>
    <row r="109" spans="1:22" ht="15.75" thickBot="1">
      <c r="A109" s="44" t="s">
        <v>91</v>
      </c>
      <c r="B109" s="48">
        <v>4</v>
      </c>
      <c r="C109" s="50">
        <v>3916.18</v>
      </c>
      <c r="D109" s="46"/>
      <c r="E109" s="952"/>
      <c r="F109" s="47"/>
      <c r="G109" s="953">
        <f>SUM(C109,E109)</f>
        <v>3916.18</v>
      </c>
      <c r="H109" s="48"/>
      <c r="I109" s="49"/>
      <c r="J109" s="48"/>
      <c r="K109" s="50"/>
      <c r="L109" s="50"/>
      <c r="M109" s="51">
        <v>4</v>
      </c>
      <c r="N109" s="49">
        <v>5052</v>
      </c>
      <c r="O109" s="49"/>
      <c r="P109" s="41">
        <f>SUM(G109,I109,K109,N109)</f>
        <v>8968.18</v>
      </c>
      <c r="Q109" s="52"/>
      <c r="R109" s="135"/>
      <c r="S109" s="136"/>
      <c r="T109" s="136"/>
      <c r="U109" s="136"/>
      <c r="V109" s="161"/>
    </row>
    <row r="110" spans="1:22" ht="15.75" thickBot="1">
      <c r="A110" s="56" t="s">
        <v>92</v>
      </c>
      <c r="B110" s="48">
        <v>26</v>
      </c>
      <c r="C110" s="50">
        <v>24880.84</v>
      </c>
      <c r="D110" s="46"/>
      <c r="E110" s="952"/>
      <c r="F110" s="47"/>
      <c r="G110" s="953">
        <f>SUM(C110,E110)</f>
        <v>24880.84</v>
      </c>
      <c r="H110" s="48"/>
      <c r="I110" s="49"/>
      <c r="J110" s="48"/>
      <c r="K110" s="50"/>
      <c r="L110" s="50"/>
      <c r="M110" s="51">
        <v>26</v>
      </c>
      <c r="N110" s="49">
        <v>30312</v>
      </c>
      <c r="O110" s="49"/>
      <c r="P110" s="41">
        <f>SUM(G110,I110,K110,N110)</f>
        <v>55192.84</v>
      </c>
      <c r="Q110" s="52"/>
      <c r="R110" s="135"/>
      <c r="S110" s="136"/>
      <c r="T110" s="136"/>
      <c r="U110" s="136"/>
      <c r="V110" s="161"/>
    </row>
    <row r="111" spans="1:22" ht="45.75" thickBot="1">
      <c r="A111" s="23" t="s">
        <v>105</v>
      </c>
      <c r="B111" s="24">
        <f>SUM(B112:B119)</f>
        <v>31</v>
      </c>
      <c r="C111" s="25">
        <f>SUM(C112:C119)</f>
        <v>31038.079999999998</v>
      </c>
      <c r="D111" s="122"/>
      <c r="E111" s="122"/>
      <c r="F111" s="122"/>
      <c r="G111" s="25">
        <f>SUM(G112:G116)</f>
        <v>31038.079999999998</v>
      </c>
      <c r="H111" s="26">
        <f aca="true" t="shared" si="23" ref="H111:O111">SUM(H112:H119)</f>
        <v>30</v>
      </c>
      <c r="I111" s="25">
        <f t="shared" si="23"/>
        <v>12915.1</v>
      </c>
      <c r="J111" s="26">
        <f t="shared" si="23"/>
        <v>0</v>
      </c>
      <c r="K111" s="25">
        <f t="shared" si="23"/>
        <v>0</v>
      </c>
      <c r="L111" s="25">
        <f t="shared" si="23"/>
        <v>0</v>
      </c>
      <c r="M111" s="26">
        <f t="shared" si="23"/>
        <v>33</v>
      </c>
      <c r="N111" s="25">
        <f t="shared" si="23"/>
        <v>34101</v>
      </c>
      <c r="O111" s="25">
        <f t="shared" si="23"/>
        <v>0</v>
      </c>
      <c r="P111" s="67">
        <f>SUM(P112:P116)</f>
        <v>36751.68</v>
      </c>
      <c r="Q111" s="52"/>
      <c r="R111" s="28">
        <f>SUM(R112:R119)</f>
        <v>0</v>
      </c>
      <c r="S111" s="25">
        <f>SUM(S112:S119)</f>
        <v>0</v>
      </c>
      <c r="T111" s="25">
        <f>SUM(T112:T119)</f>
        <v>0</v>
      </c>
      <c r="U111" s="25">
        <f>SUM(U112:U119)</f>
        <v>0</v>
      </c>
      <c r="V111" s="137">
        <f>SUM(V112:V119)</f>
        <v>0</v>
      </c>
    </row>
    <row r="112" spans="1:22" ht="15">
      <c r="A112" s="80" t="s">
        <v>101</v>
      </c>
      <c r="B112" s="48"/>
      <c r="C112" s="50"/>
      <c r="D112" s="46"/>
      <c r="E112" s="952"/>
      <c r="F112" s="47"/>
      <c r="G112" s="953">
        <f>SUM(C112,E112)</f>
        <v>0</v>
      </c>
      <c r="H112" s="48"/>
      <c r="I112" s="49"/>
      <c r="J112" s="48"/>
      <c r="K112" s="50"/>
      <c r="L112" s="50"/>
      <c r="M112" s="51"/>
      <c r="N112" s="49"/>
      <c r="O112" s="49"/>
      <c r="P112" s="41">
        <f>SUM(G112,I112,K112,N112)</f>
        <v>0</v>
      </c>
      <c r="Q112" s="52"/>
      <c r="R112" s="39"/>
      <c r="S112" s="40"/>
      <c r="T112" s="40"/>
      <c r="U112" s="40"/>
      <c r="V112" s="41">
        <f aca="true" t="shared" si="24" ref="V112:V119">SUM(R112:U112)</f>
        <v>0</v>
      </c>
    </row>
    <row r="113" spans="1:22" ht="15">
      <c r="A113" s="44" t="s">
        <v>102</v>
      </c>
      <c r="B113" s="48"/>
      <c r="C113" s="50"/>
      <c r="D113" s="46"/>
      <c r="E113" s="952"/>
      <c r="F113" s="47"/>
      <c r="G113" s="953">
        <f aca="true" t="shared" si="25" ref="G113:G119">SUM(C113,E113)</f>
        <v>0</v>
      </c>
      <c r="H113" s="48"/>
      <c r="I113" s="49"/>
      <c r="J113" s="48"/>
      <c r="K113" s="50"/>
      <c r="L113" s="50"/>
      <c r="M113" s="51"/>
      <c r="N113" s="49"/>
      <c r="O113" s="49"/>
      <c r="P113" s="41">
        <f aca="true" t="shared" si="26" ref="P113:P119">SUM(G113,I113,K113,N113)</f>
        <v>0</v>
      </c>
      <c r="Q113" s="52"/>
      <c r="R113" s="50"/>
      <c r="S113" s="53"/>
      <c r="T113" s="53"/>
      <c r="U113" s="53"/>
      <c r="V113" s="41">
        <f t="shared" si="24"/>
        <v>0</v>
      </c>
    </row>
    <row r="114" spans="1:22" ht="15">
      <c r="A114" s="44" t="s">
        <v>103</v>
      </c>
      <c r="B114" s="48">
        <v>1</v>
      </c>
      <c r="C114" s="50">
        <v>979.59</v>
      </c>
      <c r="D114" s="46"/>
      <c r="E114" s="952"/>
      <c r="F114" s="47"/>
      <c r="G114" s="953">
        <f t="shared" si="25"/>
        <v>979.59</v>
      </c>
      <c r="H114" s="48"/>
      <c r="I114" s="49"/>
      <c r="J114" s="48"/>
      <c r="K114" s="50"/>
      <c r="L114" s="50"/>
      <c r="M114" s="51"/>
      <c r="N114" s="49"/>
      <c r="O114" s="49"/>
      <c r="P114" s="41">
        <f t="shared" si="26"/>
        <v>979.59</v>
      </c>
      <c r="Q114" s="52"/>
      <c r="R114" s="50"/>
      <c r="S114" s="53"/>
      <c r="T114" s="53"/>
      <c r="U114" s="53"/>
      <c r="V114" s="41">
        <f t="shared" si="24"/>
        <v>0</v>
      </c>
    </row>
    <row r="115" spans="1:22" ht="15">
      <c r="A115" s="44" t="s">
        <v>91</v>
      </c>
      <c r="B115" s="48">
        <v>3</v>
      </c>
      <c r="C115" s="50">
        <v>2993.23</v>
      </c>
      <c r="D115" s="46"/>
      <c r="E115" s="952"/>
      <c r="F115" s="47"/>
      <c r="G115" s="953">
        <f t="shared" si="25"/>
        <v>2993.23</v>
      </c>
      <c r="H115" s="48">
        <v>1</v>
      </c>
      <c r="I115" s="49">
        <v>477.6</v>
      </c>
      <c r="J115" s="48"/>
      <c r="K115" s="50"/>
      <c r="L115" s="50"/>
      <c r="M115" s="51">
        <v>1</v>
      </c>
      <c r="N115" s="49">
        <v>1118</v>
      </c>
      <c r="O115" s="49"/>
      <c r="P115" s="41">
        <f t="shared" si="26"/>
        <v>4588.83</v>
      </c>
      <c r="Q115" s="52"/>
      <c r="R115" s="50"/>
      <c r="S115" s="53"/>
      <c r="T115" s="53"/>
      <c r="U115" s="53"/>
      <c r="V115" s="41">
        <f t="shared" si="24"/>
        <v>0</v>
      </c>
    </row>
    <row r="116" spans="1:22" ht="15">
      <c r="A116" s="44" t="s">
        <v>92</v>
      </c>
      <c r="B116" s="48">
        <v>27</v>
      </c>
      <c r="C116" s="50">
        <v>27065.26</v>
      </c>
      <c r="D116" s="46"/>
      <c r="E116" s="952"/>
      <c r="F116" s="47"/>
      <c r="G116" s="953">
        <f t="shared" si="25"/>
        <v>27065.26</v>
      </c>
      <c r="H116" s="48">
        <v>4</v>
      </c>
      <c r="I116" s="49">
        <v>1592</v>
      </c>
      <c r="J116" s="48"/>
      <c r="K116" s="50"/>
      <c r="L116" s="50"/>
      <c r="M116" s="51">
        <v>3</v>
      </c>
      <c r="N116" s="49">
        <v>2526</v>
      </c>
      <c r="O116" s="49"/>
      <c r="P116" s="41">
        <f t="shared" si="26"/>
        <v>31183.26</v>
      </c>
      <c r="Q116" s="52"/>
      <c r="R116" s="50"/>
      <c r="S116" s="53"/>
      <c r="T116" s="53"/>
      <c r="U116" s="53"/>
      <c r="V116" s="41">
        <f t="shared" si="24"/>
        <v>0</v>
      </c>
    </row>
    <row r="117" spans="1:22" ht="15">
      <c r="A117" s="44" t="s">
        <v>94</v>
      </c>
      <c r="B117" s="48"/>
      <c r="C117" s="50"/>
      <c r="D117" s="46"/>
      <c r="E117" s="952"/>
      <c r="F117" s="47"/>
      <c r="G117" s="953">
        <f t="shared" si="25"/>
        <v>0</v>
      </c>
      <c r="H117" s="48">
        <v>25</v>
      </c>
      <c r="I117" s="49">
        <v>10845.5</v>
      </c>
      <c r="J117" s="48"/>
      <c r="K117" s="50"/>
      <c r="L117" s="50"/>
      <c r="M117" s="51">
        <v>29</v>
      </c>
      <c r="N117" s="49">
        <v>30457</v>
      </c>
      <c r="O117" s="49"/>
      <c r="P117" s="41">
        <f t="shared" si="26"/>
        <v>41302.5</v>
      </c>
      <c r="Q117" s="52"/>
      <c r="R117" s="50"/>
      <c r="S117" s="53"/>
      <c r="T117" s="53"/>
      <c r="U117" s="53"/>
      <c r="V117" s="41">
        <f t="shared" si="24"/>
        <v>0</v>
      </c>
    </row>
    <row r="118" spans="1:22" ht="15">
      <c r="A118" s="44" t="s">
        <v>95</v>
      </c>
      <c r="B118" s="48"/>
      <c r="C118" s="50"/>
      <c r="D118" s="46"/>
      <c r="E118" s="952"/>
      <c r="F118" s="47"/>
      <c r="G118" s="953">
        <f t="shared" si="25"/>
        <v>0</v>
      </c>
      <c r="H118" s="48"/>
      <c r="I118" s="49"/>
      <c r="J118" s="48"/>
      <c r="K118" s="50"/>
      <c r="L118" s="50"/>
      <c r="M118" s="51"/>
      <c r="N118" s="49"/>
      <c r="O118" s="49"/>
      <c r="P118" s="41">
        <f t="shared" si="26"/>
        <v>0</v>
      </c>
      <c r="Q118" s="52"/>
      <c r="R118" s="50"/>
      <c r="S118" s="53"/>
      <c r="T118" s="53"/>
      <c r="U118" s="53"/>
      <c r="V118" s="41">
        <f t="shared" si="24"/>
        <v>0</v>
      </c>
    </row>
    <row r="119" spans="1:22" ht="15.75" thickBot="1">
      <c r="A119" s="56" t="s">
        <v>96</v>
      </c>
      <c r="B119" s="48"/>
      <c r="C119" s="50"/>
      <c r="D119" s="46"/>
      <c r="E119" s="952"/>
      <c r="F119" s="47"/>
      <c r="G119" s="953">
        <f t="shared" si="25"/>
        <v>0</v>
      </c>
      <c r="H119" s="48"/>
      <c r="I119" s="49"/>
      <c r="J119" s="48"/>
      <c r="K119" s="50"/>
      <c r="L119" s="50"/>
      <c r="M119" s="51"/>
      <c r="N119" s="49"/>
      <c r="O119" s="49"/>
      <c r="P119" s="41">
        <f t="shared" si="26"/>
        <v>0</v>
      </c>
      <c r="Q119" s="52"/>
      <c r="R119" s="72"/>
      <c r="S119" s="73"/>
      <c r="T119" s="73"/>
      <c r="U119" s="73"/>
      <c r="V119" s="41">
        <f t="shared" si="24"/>
        <v>0</v>
      </c>
    </row>
    <row r="120" spans="1:22" ht="34.5" thickBot="1">
      <c r="A120" s="138" t="s">
        <v>106</v>
      </c>
      <c r="B120" s="970">
        <f>+B111+B99+B93+B87+B81+B75+B70+B64+B57+B50+B105</f>
        <v>608</v>
      </c>
      <c r="C120" s="140">
        <f>+C111+C99+C93+C87+C81+C75+C70+C64+C57+C50+C105</f>
        <v>593584.47</v>
      </c>
      <c r="D120" s="139">
        <f>+D111+D99+D93+D87+D81+D75+D64+D57+D50</f>
        <v>3</v>
      </c>
      <c r="E120" s="140">
        <f>+E111+E99+E93+E87+E81+E75+E70+E64+E57+E50</f>
        <v>6750.79</v>
      </c>
      <c r="F120" s="139"/>
      <c r="G120" s="140">
        <f>SUM(C120,E120)</f>
        <v>600335.26</v>
      </c>
      <c r="H120" s="139">
        <f aca="true" t="shared" si="27" ref="H120:O120">+H111+H99+H93+H87+H81+H75+H70+H64+H57+H50</f>
        <v>447</v>
      </c>
      <c r="I120" s="140">
        <f t="shared" si="27"/>
        <v>218135.82</v>
      </c>
      <c r="J120" s="139">
        <f t="shared" si="27"/>
        <v>0</v>
      </c>
      <c r="K120" s="140">
        <f t="shared" si="27"/>
        <v>0</v>
      </c>
      <c r="L120" s="140">
        <f t="shared" si="27"/>
        <v>0</v>
      </c>
      <c r="M120" s="139">
        <f t="shared" si="27"/>
        <v>638</v>
      </c>
      <c r="N120" s="140">
        <f t="shared" si="27"/>
        <v>691069.72</v>
      </c>
      <c r="O120" s="140">
        <f t="shared" si="27"/>
        <v>0</v>
      </c>
      <c r="P120" s="971">
        <f>SUM(P50,P57,P64,P70,P75,P81,P87,P93,P99,P105,P111)</f>
        <v>1503602.3</v>
      </c>
      <c r="Q120" s="141"/>
      <c r="R120" s="142">
        <f>R50+R57+R64+R70+R75+R81+R87+R93+R99+R111</f>
        <v>0</v>
      </c>
      <c r="S120" s="97">
        <f>S50+S57+S64+S70+S75+S81+S87+S93+S99+S111</f>
        <v>0</v>
      </c>
      <c r="T120" s="97">
        <f>+T111+T99+T93+T87+T81+T75+T70+T64+T57+T50</f>
        <v>0</v>
      </c>
      <c r="U120" s="97">
        <f>+U111+U99+U93+U87+U81+U75+U70+U64+U57+U50</f>
        <v>0</v>
      </c>
      <c r="V120" s="67">
        <f>V50+V57+V64+V70+V75+V81+V87+V93+V99+V111</f>
        <v>0</v>
      </c>
    </row>
    <row r="121" spans="1:22" ht="34.5" thickBot="1">
      <c r="A121" s="143" t="s">
        <v>107</v>
      </c>
      <c r="B121" s="972">
        <f>B48+B120</f>
        <v>730</v>
      </c>
      <c r="C121" s="146">
        <f>C48+C120</f>
        <v>689579.72</v>
      </c>
      <c r="D121" s="144">
        <f>D48+D120</f>
        <v>3</v>
      </c>
      <c r="E121" s="1296">
        <f>E48+E120</f>
        <v>6750.79</v>
      </c>
      <c r="F121" s="1297"/>
      <c r="G121" s="1298">
        <f>SUM(C121,E121)</f>
        <v>696330.51</v>
      </c>
      <c r="H121" s="144">
        <f aca="true" t="shared" si="28" ref="H121:O121">H48+H120</f>
        <v>447</v>
      </c>
      <c r="I121" s="145">
        <f t="shared" si="28"/>
        <v>218135.82</v>
      </c>
      <c r="J121" s="144">
        <f t="shared" si="28"/>
        <v>76</v>
      </c>
      <c r="K121" s="145">
        <f t="shared" si="28"/>
        <v>153274.86</v>
      </c>
      <c r="L121" s="145">
        <f t="shared" si="28"/>
        <v>0</v>
      </c>
      <c r="M121" s="144">
        <f t="shared" si="28"/>
        <v>638</v>
      </c>
      <c r="N121" s="145">
        <f t="shared" si="28"/>
        <v>691069.72</v>
      </c>
      <c r="O121" s="145">
        <f t="shared" si="28"/>
        <v>0</v>
      </c>
      <c r="P121" s="147">
        <f>SUM(P48,P120)</f>
        <v>1752872.4100000001</v>
      </c>
      <c r="Q121" s="141"/>
      <c r="R121" s="146">
        <f>R48+R120</f>
        <v>0</v>
      </c>
      <c r="S121" s="145">
        <f>S48+S120</f>
        <v>0</v>
      </c>
      <c r="T121" s="145">
        <f>T48+T120</f>
        <v>0</v>
      </c>
      <c r="U121" s="145">
        <f>U48+U120</f>
        <v>0</v>
      </c>
      <c r="V121" s="147">
        <f>V48+V120</f>
        <v>0</v>
      </c>
    </row>
    <row r="122" spans="1:22" ht="24">
      <c r="A122" s="148" t="s">
        <v>114</v>
      </c>
      <c r="B122" s="149"/>
      <c r="C122" s="153">
        <v>60941</v>
      </c>
      <c r="D122" s="150"/>
      <c r="E122" s="151"/>
      <c r="F122" s="150"/>
      <c r="G122" s="973">
        <f aca="true" t="shared" si="29" ref="G122:G129">SUM(C122,E122)</f>
        <v>60941</v>
      </c>
      <c r="H122" s="150"/>
      <c r="I122" s="151"/>
      <c r="J122" s="154"/>
      <c r="K122" s="153"/>
      <c r="L122" s="153"/>
      <c r="M122" s="154"/>
      <c r="N122" s="153"/>
      <c r="O122" s="153"/>
      <c r="P122" s="41">
        <f>SUM(G122,I122,K122,N122)</f>
        <v>60941</v>
      </c>
      <c r="Q122" s="141"/>
      <c r="R122" s="155"/>
      <c r="S122" s="156"/>
      <c r="T122" s="156"/>
      <c r="U122" s="156"/>
      <c r="V122" s="41">
        <f aca="true" t="shared" si="30" ref="V122:V128">SUM(R122:U122)</f>
        <v>0</v>
      </c>
    </row>
    <row r="123" spans="1:22" ht="24">
      <c r="A123" s="157" t="s">
        <v>115</v>
      </c>
      <c r="B123" s="158">
        <v>7</v>
      </c>
      <c r="C123" s="162"/>
      <c r="D123" s="159"/>
      <c r="E123" s="162"/>
      <c r="F123" s="159"/>
      <c r="G123" s="974">
        <f t="shared" si="29"/>
        <v>0</v>
      </c>
      <c r="H123" s="159"/>
      <c r="I123" s="162">
        <v>1589.28</v>
      </c>
      <c r="J123" s="944"/>
      <c r="K123" s="922"/>
      <c r="L123" s="922"/>
      <c r="M123" s="944"/>
      <c r="N123" s="922"/>
      <c r="O123" s="922"/>
      <c r="P123" s="41">
        <f aca="true" t="shared" si="31" ref="P123:P128">SUM(G123,I123,K123,N123)</f>
        <v>1589.28</v>
      </c>
      <c r="Q123" s="52"/>
      <c r="R123" s="160"/>
      <c r="S123" s="161"/>
      <c r="T123" s="161"/>
      <c r="U123" s="161"/>
      <c r="V123" s="41">
        <f t="shared" si="30"/>
        <v>0</v>
      </c>
    </row>
    <row r="124" spans="1:22" ht="24">
      <c r="A124" s="157" t="s">
        <v>116</v>
      </c>
      <c r="B124" s="158">
        <v>2</v>
      </c>
      <c r="C124" s="162"/>
      <c r="D124" s="162"/>
      <c r="E124" s="162"/>
      <c r="F124" s="162"/>
      <c r="G124" s="974">
        <f t="shared" si="29"/>
        <v>0</v>
      </c>
      <c r="H124" s="162"/>
      <c r="I124" s="162"/>
      <c r="J124" s="165">
        <v>1</v>
      </c>
      <c r="K124" s="164">
        <v>1118</v>
      </c>
      <c r="L124" s="164"/>
      <c r="M124" s="165">
        <v>1</v>
      </c>
      <c r="N124" s="164">
        <v>1118</v>
      </c>
      <c r="O124" s="164"/>
      <c r="P124" s="41">
        <f t="shared" si="31"/>
        <v>2236</v>
      </c>
      <c r="Q124" s="52"/>
      <c r="R124" s="50"/>
      <c r="S124" s="53"/>
      <c r="T124" s="53"/>
      <c r="U124" s="53"/>
      <c r="V124" s="41">
        <f t="shared" si="30"/>
        <v>0</v>
      </c>
    </row>
    <row r="125" spans="1:22" ht="15">
      <c r="A125" s="157" t="s">
        <v>117</v>
      </c>
      <c r="B125" s="158"/>
      <c r="C125" s="162"/>
      <c r="D125" s="162"/>
      <c r="E125" s="162"/>
      <c r="F125" s="162"/>
      <c r="G125" s="974">
        <f t="shared" si="29"/>
        <v>0</v>
      </c>
      <c r="H125" s="162"/>
      <c r="I125" s="162"/>
      <c r="J125" s="165"/>
      <c r="K125" s="164"/>
      <c r="L125" s="164"/>
      <c r="M125" s="165"/>
      <c r="N125" s="164"/>
      <c r="O125" s="164"/>
      <c r="P125" s="41">
        <f t="shared" si="31"/>
        <v>0</v>
      </c>
      <c r="Q125" s="52"/>
      <c r="R125" s="50"/>
      <c r="S125" s="53"/>
      <c r="T125" s="53"/>
      <c r="U125" s="53"/>
      <c r="V125" s="41"/>
    </row>
    <row r="126" spans="1:22" ht="24">
      <c r="A126" s="157" t="s">
        <v>184</v>
      </c>
      <c r="B126" s="158">
        <v>2</v>
      </c>
      <c r="C126" s="163">
        <v>1100.81</v>
      </c>
      <c r="D126" s="162"/>
      <c r="E126" s="162"/>
      <c r="F126" s="162"/>
      <c r="G126" s="974">
        <f t="shared" si="29"/>
        <v>1100.81</v>
      </c>
      <c r="H126" s="162"/>
      <c r="I126" s="162"/>
      <c r="J126" s="922"/>
      <c r="K126" s="922"/>
      <c r="L126" s="922"/>
      <c r="M126" s="944"/>
      <c r="N126" s="922"/>
      <c r="O126" s="922"/>
      <c r="P126" s="41">
        <f t="shared" si="31"/>
        <v>1100.81</v>
      </c>
      <c r="Q126" s="52"/>
      <c r="R126" s="50"/>
      <c r="S126" s="53"/>
      <c r="T126" s="53"/>
      <c r="U126" s="53"/>
      <c r="V126" s="41">
        <f t="shared" si="30"/>
        <v>0</v>
      </c>
    </row>
    <row r="127" spans="1:22" ht="15">
      <c r="A127" s="909" t="s">
        <v>127</v>
      </c>
      <c r="B127" s="48"/>
      <c r="C127" s="975">
        <v>219350</v>
      </c>
      <c r="D127" s="53"/>
      <c r="E127" s="53"/>
      <c r="F127" s="53"/>
      <c r="G127" s="974">
        <f t="shared" si="29"/>
        <v>219350</v>
      </c>
      <c r="H127" s="53"/>
      <c r="I127" s="53"/>
      <c r="J127" s="946"/>
      <c r="K127" s="930"/>
      <c r="L127" s="930"/>
      <c r="M127" s="945"/>
      <c r="N127" s="930"/>
      <c r="O127" s="946"/>
      <c r="P127" s="41">
        <f t="shared" si="31"/>
        <v>219350</v>
      </c>
      <c r="Q127" s="52"/>
      <c r="R127" s="50"/>
      <c r="S127" s="53"/>
      <c r="T127" s="53"/>
      <c r="U127" s="53"/>
      <c r="V127" s="41">
        <f t="shared" si="30"/>
        <v>0</v>
      </c>
    </row>
    <row r="128" spans="1:22" ht="15.75" thickBot="1">
      <c r="A128" s="1293" t="s">
        <v>119</v>
      </c>
      <c r="B128" s="59"/>
      <c r="C128" s="1299"/>
      <c r="D128" s="134"/>
      <c r="E128" s="134"/>
      <c r="F128" s="134"/>
      <c r="G128" s="976">
        <f t="shared" si="29"/>
        <v>0</v>
      </c>
      <c r="H128" s="134"/>
      <c r="I128" s="134"/>
      <c r="J128" s="1300"/>
      <c r="K128" s="939"/>
      <c r="L128" s="939"/>
      <c r="M128" s="947"/>
      <c r="N128" s="939"/>
      <c r="O128" s="1300"/>
      <c r="P128" s="41">
        <f t="shared" si="31"/>
        <v>0</v>
      </c>
      <c r="Q128" s="52"/>
      <c r="R128" s="72"/>
      <c r="S128" s="73"/>
      <c r="T128" s="73"/>
      <c r="U128" s="73"/>
      <c r="V128" s="41">
        <f t="shared" si="30"/>
        <v>0</v>
      </c>
    </row>
    <row r="129" spans="1:22" ht="24.75" thickBot="1">
      <c r="A129" s="166" t="s">
        <v>120</v>
      </c>
      <c r="B129" s="95">
        <f>SUM(B123:B127)</f>
        <v>11</v>
      </c>
      <c r="C129" s="96">
        <f>SUM(C122:C128)</f>
        <v>281391.81</v>
      </c>
      <c r="D129" s="95">
        <f aca="true" t="shared" si="32" ref="D129:O129">SUM(D122:D128)</f>
        <v>0</v>
      </c>
      <c r="E129" s="96">
        <f t="shared" si="32"/>
        <v>0</v>
      </c>
      <c r="F129" s="95"/>
      <c r="G129" s="140">
        <f t="shared" si="29"/>
        <v>281391.81</v>
      </c>
      <c r="H129" s="95">
        <f>SUM(H123:H128)</f>
        <v>0</v>
      </c>
      <c r="I129" s="96">
        <f t="shared" si="32"/>
        <v>1589.28</v>
      </c>
      <c r="J129" s="95">
        <f>SUM(J122:J128)</f>
        <v>1</v>
      </c>
      <c r="K129" s="96">
        <f t="shared" si="32"/>
        <v>1118</v>
      </c>
      <c r="L129" s="96">
        <f t="shared" si="32"/>
        <v>0</v>
      </c>
      <c r="M129" s="95">
        <f>SUM(M124:M127)</f>
        <v>1</v>
      </c>
      <c r="N129" s="96">
        <f t="shared" si="32"/>
        <v>1118</v>
      </c>
      <c r="O129" s="96">
        <f t="shared" si="32"/>
        <v>0</v>
      </c>
      <c r="P129" s="958">
        <f>SUM(P122:P128)</f>
        <v>285217.08999999997</v>
      </c>
      <c r="Q129" s="27"/>
      <c r="R129" s="142">
        <f>SUM(R122:R128)</f>
        <v>0</v>
      </c>
      <c r="S129" s="97">
        <f>SUM(S122:S128)</f>
        <v>0</v>
      </c>
      <c r="T129" s="97">
        <f>SUM(T122:T128)</f>
        <v>0</v>
      </c>
      <c r="U129" s="97">
        <f>SUM(U122:U128)</f>
        <v>0</v>
      </c>
      <c r="V129" s="67">
        <f>SUM(V122:V128)</f>
        <v>0</v>
      </c>
    </row>
    <row r="130" spans="1:22" ht="30.75" thickBot="1">
      <c r="A130" s="167" t="s">
        <v>121</v>
      </c>
      <c r="B130" s="977">
        <f>B121+B129</f>
        <v>741</v>
      </c>
      <c r="C130" s="168">
        <f>C121+C129</f>
        <v>970971.53</v>
      </c>
      <c r="D130" s="977">
        <f>D121+D129</f>
        <v>3</v>
      </c>
      <c r="E130" s="168">
        <f>E121+E129</f>
        <v>6750.79</v>
      </c>
      <c r="F130" s="977"/>
      <c r="G130" s="168">
        <f>SUM(C130,E130)</f>
        <v>977722.3200000001</v>
      </c>
      <c r="H130" s="977">
        <f aca="true" t="shared" si="33" ref="H130:O130">H121+H129</f>
        <v>447</v>
      </c>
      <c r="I130" s="168">
        <f t="shared" si="33"/>
        <v>219725.1</v>
      </c>
      <c r="J130" s="977">
        <f t="shared" si="33"/>
        <v>77</v>
      </c>
      <c r="K130" s="168">
        <f t="shared" si="33"/>
        <v>154392.86</v>
      </c>
      <c r="L130" s="168">
        <f t="shared" si="33"/>
        <v>0</v>
      </c>
      <c r="M130" s="977">
        <f t="shared" si="33"/>
        <v>639</v>
      </c>
      <c r="N130" s="168">
        <f t="shared" si="33"/>
        <v>692187.72</v>
      </c>
      <c r="O130" s="168">
        <f t="shared" si="33"/>
        <v>0</v>
      </c>
      <c r="P130" s="168">
        <f>SUM(G130,I130,K130,N130)</f>
        <v>2044028.0000000002</v>
      </c>
      <c r="Q130" s="169"/>
      <c r="R130" s="170">
        <f>R121+R129</f>
        <v>0</v>
      </c>
      <c r="S130" s="171">
        <f>+S121+S129</f>
        <v>0</v>
      </c>
      <c r="T130" s="171">
        <f>+T121+T129</f>
        <v>0</v>
      </c>
      <c r="U130" s="171">
        <f>+U121+U129</f>
        <v>0</v>
      </c>
      <c r="V130" s="172">
        <f>SUM(V121+V129)</f>
        <v>0</v>
      </c>
    </row>
    <row r="131" spans="14:16" ht="26.25" customHeight="1">
      <c r="N131" s="612"/>
      <c r="P131" s="612"/>
    </row>
    <row r="132" spans="14:16" ht="15">
      <c r="N132" s="612"/>
      <c r="O132" s="612"/>
      <c r="P132" s="612"/>
    </row>
  </sheetData>
  <sheetProtection/>
  <mergeCells count="31">
    <mergeCell ref="X9:X11"/>
    <mergeCell ref="R12:V12"/>
    <mergeCell ref="R49:V49"/>
    <mergeCell ref="A1:C1"/>
    <mergeCell ref="J1:N1"/>
    <mergeCell ref="A2:Z2"/>
    <mergeCell ref="A7:A11"/>
    <mergeCell ref="R7:V7"/>
    <mergeCell ref="B8:P8"/>
    <mergeCell ref="R8:V8"/>
    <mergeCell ref="X8:Z8"/>
    <mergeCell ref="B9:B11"/>
    <mergeCell ref="R9:R11"/>
    <mergeCell ref="E9:E11"/>
    <mergeCell ref="J9:J11"/>
    <mergeCell ref="F9:F11"/>
    <mergeCell ref="G9:G11"/>
    <mergeCell ref="P9:P11"/>
    <mergeCell ref="O9:O11"/>
    <mergeCell ref="M9:M11"/>
    <mergeCell ref="T9:T11"/>
    <mergeCell ref="V9:V11"/>
    <mergeCell ref="Y9:Y11"/>
    <mergeCell ref="N9:N11"/>
    <mergeCell ref="Z9:Z11"/>
    <mergeCell ref="L9:L11"/>
    <mergeCell ref="I9:I11"/>
    <mergeCell ref="K9:K11"/>
    <mergeCell ref="C9:C11"/>
    <mergeCell ref="H9:H11"/>
    <mergeCell ref="D9:D1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40"/>
  <sheetViews>
    <sheetView zoomScale="77" zoomScaleNormal="77" zoomScalePageLayoutView="0" workbookViewId="0" topLeftCell="K117">
      <selection activeCell="D129" sqref="D129"/>
    </sheetView>
  </sheetViews>
  <sheetFormatPr defaultColWidth="11.421875" defaultRowHeight="15"/>
  <cols>
    <col min="1" max="1" width="4.8515625" style="1008" customWidth="1"/>
    <col min="2" max="2" width="37.421875" style="1008" customWidth="1"/>
    <col min="3" max="3" width="6.57421875" style="1008" customWidth="1"/>
    <col min="4" max="4" width="18.421875" style="1008" customWidth="1"/>
    <col min="5" max="5" width="6.57421875" style="1008" customWidth="1"/>
    <col min="6" max="6" width="18.28125" style="1008" customWidth="1"/>
    <col min="7" max="7" width="6.57421875" style="1008" customWidth="1"/>
    <col min="8" max="8" width="18.28125" style="1008" customWidth="1"/>
    <col min="9" max="9" width="6.57421875" style="1008" customWidth="1"/>
    <col min="10" max="10" width="18.28125" style="1008" customWidth="1"/>
    <col min="11" max="11" width="6.57421875" style="1008" customWidth="1"/>
    <col min="12" max="12" width="18.28125" style="1008" customWidth="1"/>
    <col min="13" max="13" width="13.8515625" style="1008" customWidth="1"/>
    <col min="14" max="14" width="6.57421875" style="1008" customWidth="1"/>
    <col min="15" max="15" width="18.421875" style="1008" customWidth="1"/>
    <col min="16" max="16" width="13.7109375" style="1008" customWidth="1"/>
    <col min="17" max="17" width="21.140625" style="1008" customWidth="1"/>
    <col min="18" max="18" width="2.8515625" style="1008" customWidth="1"/>
    <col min="19" max="19" width="8.421875" style="1008" customWidth="1"/>
    <col min="20" max="20" width="16.00390625" style="1008" customWidth="1"/>
    <col min="21" max="21" width="8.421875" style="1008" customWidth="1"/>
    <col min="22" max="22" width="17.140625" style="1008" customWidth="1"/>
    <col min="23" max="23" width="17.00390625" style="1008" customWidth="1"/>
    <col min="24" max="24" width="2.8515625" style="1008" customWidth="1"/>
    <col min="25" max="25" width="37.140625" style="1008" customWidth="1"/>
    <col min="26" max="26" width="6.57421875" style="1008" customWidth="1"/>
    <col min="27" max="27" width="18.28125" style="1008" customWidth="1"/>
    <col min="28" max="16384" width="11.421875" style="1008" customWidth="1"/>
  </cols>
  <sheetData>
    <row r="1" spans="2:26" ht="12.75">
      <c r="B1" s="1141" t="s">
        <v>0</v>
      </c>
      <c r="C1" s="1141"/>
      <c r="D1" s="1141"/>
      <c r="E1" s="2"/>
      <c r="F1" s="2"/>
      <c r="G1" s="2"/>
      <c r="H1" s="2"/>
      <c r="I1" s="2"/>
      <c r="J1" s="2"/>
      <c r="K1" s="499"/>
      <c r="L1" s="499"/>
      <c r="M1" s="499"/>
      <c r="N1" s="499"/>
      <c r="O1" s="499"/>
      <c r="P1" s="2"/>
      <c r="Q1" s="2"/>
      <c r="R1" s="2"/>
      <c r="S1" s="2"/>
      <c r="T1" s="2"/>
      <c r="U1" s="2"/>
      <c r="V1" s="2"/>
      <c r="W1" s="2"/>
      <c r="Z1" s="501" t="s">
        <v>142</v>
      </c>
    </row>
    <row r="2" spans="2:27" s="1009" customFormat="1" ht="18">
      <c r="B2" s="1269" t="s">
        <v>181</v>
      </c>
      <c r="C2" s="1269"/>
      <c r="D2" s="1269"/>
      <c r="E2" s="1269"/>
      <c r="F2" s="1269"/>
      <c r="G2" s="1269"/>
      <c r="H2" s="1269"/>
      <c r="I2" s="1269"/>
      <c r="J2" s="1269"/>
      <c r="K2" s="1269"/>
      <c r="L2" s="1269"/>
      <c r="M2" s="1269"/>
      <c r="N2" s="1269"/>
      <c r="O2" s="1269"/>
      <c r="P2" s="1269"/>
      <c r="Q2" s="1269"/>
      <c r="R2" s="1269"/>
      <c r="S2" s="1269"/>
      <c r="T2" s="1269"/>
      <c r="U2" s="1269"/>
      <c r="V2" s="1269"/>
      <c r="W2" s="1269"/>
      <c r="X2" s="1269"/>
      <c r="Y2" s="1269"/>
      <c r="Z2" s="1269"/>
      <c r="AA2" s="1269"/>
    </row>
    <row r="3" spans="2:23" ht="12.75">
      <c r="B3" s="3" t="s">
        <v>123</v>
      </c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</row>
    <row r="4" spans="2:18" ht="12.75">
      <c r="B4" s="3" t="s">
        <v>124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Q4" s="5"/>
      <c r="R4" s="5"/>
    </row>
    <row r="5" spans="2:23" ht="16.5" customHeight="1" thickBot="1">
      <c r="B5" s="7" t="s">
        <v>166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5"/>
      <c r="W5" s="3"/>
    </row>
    <row r="6" spans="2:27" ht="16.5" customHeight="1" hidden="1" thickBot="1">
      <c r="B6" s="1008">
        <v>1</v>
      </c>
      <c r="C6" s="1008">
        <f>B6+1</f>
        <v>2</v>
      </c>
      <c r="D6" s="1008">
        <f aca="true" t="shared" si="0" ref="D6:AA6">C6+1</f>
        <v>3</v>
      </c>
      <c r="E6" s="1008">
        <f>D6+1</f>
        <v>4</v>
      </c>
      <c r="F6" s="1008">
        <f>E6+1</f>
        <v>5</v>
      </c>
      <c r="G6" s="1008">
        <f>F6+1</f>
        <v>6</v>
      </c>
      <c r="H6" s="1008">
        <f>G6+1</f>
        <v>7</v>
      </c>
      <c r="I6" s="1008">
        <f t="shared" si="0"/>
        <v>8</v>
      </c>
      <c r="J6" s="1008">
        <f t="shared" si="0"/>
        <v>9</v>
      </c>
      <c r="K6" s="1008">
        <f t="shared" si="0"/>
        <v>10</v>
      </c>
      <c r="L6" s="1008">
        <f t="shared" si="0"/>
        <v>11</v>
      </c>
      <c r="M6" s="1008">
        <f t="shared" si="0"/>
        <v>12</v>
      </c>
      <c r="N6" s="1008">
        <f t="shared" si="0"/>
        <v>13</v>
      </c>
      <c r="O6" s="1008">
        <f t="shared" si="0"/>
        <v>14</v>
      </c>
      <c r="P6" s="1008">
        <f t="shared" si="0"/>
        <v>15</v>
      </c>
      <c r="Q6" s="1008">
        <f t="shared" si="0"/>
        <v>16</v>
      </c>
      <c r="R6" s="1008">
        <f t="shared" si="0"/>
        <v>17</v>
      </c>
      <c r="S6" s="1008">
        <f t="shared" si="0"/>
        <v>18</v>
      </c>
      <c r="T6" s="1008">
        <f t="shared" si="0"/>
        <v>19</v>
      </c>
      <c r="U6" s="1008">
        <f t="shared" si="0"/>
        <v>20</v>
      </c>
      <c r="V6" s="1008">
        <f t="shared" si="0"/>
        <v>21</v>
      </c>
      <c r="W6" s="1008">
        <f t="shared" si="0"/>
        <v>22</v>
      </c>
      <c r="X6" s="1008">
        <f t="shared" si="0"/>
        <v>23</v>
      </c>
      <c r="Y6" s="1008">
        <f t="shared" si="0"/>
        <v>24</v>
      </c>
      <c r="Z6" s="1008">
        <f t="shared" si="0"/>
        <v>25</v>
      </c>
      <c r="AA6" s="1008">
        <f t="shared" si="0"/>
        <v>26</v>
      </c>
    </row>
    <row r="7" spans="2:27" ht="21" customHeight="1" thickBot="1">
      <c r="B7" s="1139" t="s">
        <v>1</v>
      </c>
      <c r="C7" s="10" t="s">
        <v>2</v>
      </c>
      <c r="D7" s="1010"/>
      <c r="E7" s="1010"/>
      <c r="F7" s="1010"/>
      <c r="G7" s="1010"/>
      <c r="H7" s="1010"/>
      <c r="I7" s="1010"/>
      <c r="J7" s="1010"/>
      <c r="K7" s="1010"/>
      <c r="L7" s="1010"/>
      <c r="M7" s="1010"/>
      <c r="N7" s="1010"/>
      <c r="O7" s="1010"/>
      <c r="P7" s="1010"/>
      <c r="Q7" s="1011"/>
      <c r="R7" s="1012"/>
      <c r="S7" s="1270" t="s">
        <v>3</v>
      </c>
      <c r="T7" s="1271"/>
      <c r="U7" s="1271"/>
      <c r="V7" s="1271"/>
      <c r="W7" s="1272"/>
      <c r="X7" s="1013"/>
      <c r="Y7" s="10" t="s">
        <v>2</v>
      </c>
      <c r="Z7" s="1010"/>
      <c r="AA7" s="1014"/>
    </row>
    <row r="8" spans="2:27" ht="21" customHeight="1" thickBot="1">
      <c r="B8" s="1140"/>
      <c r="C8" s="1273" t="s">
        <v>4</v>
      </c>
      <c r="D8" s="1274"/>
      <c r="E8" s="1274"/>
      <c r="F8" s="1274"/>
      <c r="G8" s="1274"/>
      <c r="H8" s="1274"/>
      <c r="I8" s="1274"/>
      <c r="J8" s="1274"/>
      <c r="K8" s="1274"/>
      <c r="L8" s="1274"/>
      <c r="M8" s="1274"/>
      <c r="N8" s="1274"/>
      <c r="O8" s="1274"/>
      <c r="P8" s="1274"/>
      <c r="Q8" s="1275"/>
      <c r="R8" s="14"/>
      <c r="S8" s="1113"/>
      <c r="T8" s="1114"/>
      <c r="U8" s="1114"/>
      <c r="V8" s="1114"/>
      <c r="W8" s="1115"/>
      <c r="X8" s="1013"/>
      <c r="Y8" s="1270" t="s">
        <v>5</v>
      </c>
      <c r="Z8" s="1276"/>
      <c r="AA8" s="1277"/>
    </row>
    <row r="9" spans="2:27" ht="21" customHeight="1">
      <c r="B9" s="1140"/>
      <c r="C9" s="1181" t="s">
        <v>6</v>
      </c>
      <c r="D9" s="1181" t="s">
        <v>7</v>
      </c>
      <c r="E9" s="1181" t="s">
        <v>6</v>
      </c>
      <c r="F9" s="1181" t="s">
        <v>9</v>
      </c>
      <c r="G9" s="1181" t="s">
        <v>6</v>
      </c>
      <c r="H9" s="1281" t="s">
        <v>11</v>
      </c>
      <c r="I9" s="1187" t="s">
        <v>8</v>
      </c>
      <c r="J9" s="1181" t="s">
        <v>12</v>
      </c>
      <c r="K9" s="1187" t="s">
        <v>8</v>
      </c>
      <c r="L9" s="1181" t="s">
        <v>13</v>
      </c>
      <c r="M9" s="1181" t="s">
        <v>167</v>
      </c>
      <c r="N9" s="1187" t="s">
        <v>8</v>
      </c>
      <c r="O9" s="1181" t="s">
        <v>174</v>
      </c>
      <c r="P9" s="1181" t="s">
        <v>168</v>
      </c>
      <c r="Q9" s="1181" t="s">
        <v>17</v>
      </c>
      <c r="R9" s="15"/>
      <c r="S9" s="1133" t="s">
        <v>18</v>
      </c>
      <c r="T9" s="1151" t="s">
        <v>169</v>
      </c>
      <c r="U9" s="1151" t="s">
        <v>19</v>
      </c>
      <c r="V9" s="1151" t="s">
        <v>179</v>
      </c>
      <c r="W9" s="1136" t="s">
        <v>180</v>
      </c>
      <c r="X9" s="1013"/>
      <c r="Y9" s="1139" t="s">
        <v>1</v>
      </c>
      <c r="Z9" s="1266" t="s">
        <v>8</v>
      </c>
      <c r="AA9" s="1123" t="s">
        <v>21</v>
      </c>
    </row>
    <row r="10" spans="2:27" ht="21" customHeight="1">
      <c r="B10" s="1140"/>
      <c r="C10" s="1182"/>
      <c r="D10" s="1182"/>
      <c r="E10" s="1182"/>
      <c r="F10" s="1182"/>
      <c r="G10" s="1182"/>
      <c r="H10" s="1282"/>
      <c r="I10" s="1182"/>
      <c r="J10" s="1182"/>
      <c r="K10" s="1182"/>
      <c r="L10" s="1182"/>
      <c r="M10" s="1182"/>
      <c r="N10" s="1182"/>
      <c r="O10" s="1182"/>
      <c r="P10" s="1182"/>
      <c r="Q10" s="1182"/>
      <c r="R10" s="17"/>
      <c r="S10" s="1134"/>
      <c r="T10" s="1152"/>
      <c r="U10" s="1152"/>
      <c r="V10" s="1152"/>
      <c r="W10" s="1137"/>
      <c r="X10" s="1013"/>
      <c r="Y10" s="1140"/>
      <c r="Z10" s="1267"/>
      <c r="AA10" s="1124"/>
    </row>
    <row r="11" spans="2:27" ht="21" customHeight="1" thickBot="1">
      <c r="B11" s="1140"/>
      <c r="C11" s="1183"/>
      <c r="D11" s="1183"/>
      <c r="E11" s="1183"/>
      <c r="F11" s="1183"/>
      <c r="G11" s="1183"/>
      <c r="H11" s="1283"/>
      <c r="I11" s="1183"/>
      <c r="J11" s="1183"/>
      <c r="K11" s="1183"/>
      <c r="L11" s="1183"/>
      <c r="M11" s="1183"/>
      <c r="N11" s="1183"/>
      <c r="O11" s="1183"/>
      <c r="P11" s="1183"/>
      <c r="Q11" s="1183"/>
      <c r="R11" s="17"/>
      <c r="S11" s="1135"/>
      <c r="T11" s="1153"/>
      <c r="U11" s="1153"/>
      <c r="V11" s="1153"/>
      <c r="W11" s="1138"/>
      <c r="X11" s="1013"/>
      <c r="Y11" s="1140"/>
      <c r="Z11" s="1268"/>
      <c r="AA11" s="1125"/>
    </row>
    <row r="12" spans="2:27" s="210" customFormat="1" ht="26.25" customHeight="1" thickBot="1">
      <c r="B12" s="1167" t="s">
        <v>26</v>
      </c>
      <c r="C12" s="1168"/>
      <c r="D12" s="1168"/>
      <c r="E12" s="1168"/>
      <c r="F12" s="1168"/>
      <c r="G12" s="1168"/>
      <c r="H12" s="1168"/>
      <c r="I12" s="1168"/>
      <c r="J12" s="1168"/>
      <c r="K12" s="1168"/>
      <c r="L12" s="1168"/>
      <c r="M12" s="1168"/>
      <c r="N12" s="1168"/>
      <c r="O12" s="1168"/>
      <c r="P12" s="1168"/>
      <c r="Q12" s="1169"/>
      <c r="R12" s="1015"/>
      <c r="S12" s="1278" t="s">
        <v>26</v>
      </c>
      <c r="T12" s="1279"/>
      <c r="U12" s="1279"/>
      <c r="V12" s="1279"/>
      <c r="W12" s="1280"/>
      <c r="Y12" s="1016" t="s">
        <v>26</v>
      </c>
      <c r="Z12" s="1017"/>
      <c r="AA12" s="1018"/>
    </row>
    <row r="13" spans="1:27" ht="21" customHeight="1" thickBot="1">
      <c r="A13" s="1008">
        <v>1</v>
      </c>
      <c r="B13" s="511" t="s">
        <v>27</v>
      </c>
      <c r="C13" s="199">
        <f aca="true" t="shared" si="1" ref="C13:Q13">SUM(C14:C22)</f>
        <v>12</v>
      </c>
      <c r="D13" s="205">
        <f t="shared" si="1"/>
        <v>22541.64</v>
      </c>
      <c r="E13" s="199">
        <f>SUM(E14:E22)</f>
        <v>0</v>
      </c>
      <c r="F13" s="339">
        <f>SUM(F14:F22)</f>
        <v>0</v>
      </c>
      <c r="G13" s="199">
        <f>SUM(G14:G22)</f>
        <v>12</v>
      </c>
      <c r="H13" s="339">
        <f>SUM(H14:H22)</f>
        <v>22541.64</v>
      </c>
      <c r="I13" s="199">
        <f t="shared" si="1"/>
        <v>0</v>
      </c>
      <c r="J13" s="205">
        <f t="shared" si="1"/>
        <v>0</v>
      </c>
      <c r="K13" s="199">
        <f t="shared" si="1"/>
        <v>12</v>
      </c>
      <c r="L13" s="206">
        <f t="shared" si="1"/>
        <v>52179.64</v>
      </c>
      <c r="M13" s="205">
        <f t="shared" si="1"/>
        <v>0</v>
      </c>
      <c r="N13" s="199">
        <f t="shared" si="1"/>
        <v>0</v>
      </c>
      <c r="O13" s="200">
        <f t="shared" si="1"/>
        <v>0</v>
      </c>
      <c r="P13" s="205">
        <f t="shared" si="1"/>
        <v>0</v>
      </c>
      <c r="Q13" s="205">
        <f t="shared" si="1"/>
        <v>74721.28</v>
      </c>
      <c r="R13" s="27"/>
      <c r="S13" s="208">
        <f>SUM(S14:S22)</f>
        <v>0</v>
      </c>
      <c r="T13" s="262">
        <f>SUM(T14:T22)</f>
        <v>0</v>
      </c>
      <c r="U13" s="1019">
        <f>SUM(U14:U22)</f>
        <v>0</v>
      </c>
      <c r="V13" s="262">
        <f>SUM(V14:V22)</f>
        <v>0</v>
      </c>
      <c r="W13" s="205">
        <f>SUM(W14:W22)</f>
        <v>0</v>
      </c>
      <c r="Y13" s="185" t="s">
        <v>27</v>
      </c>
      <c r="Z13" s="212">
        <f>SUM(Z14:Z22)</f>
        <v>4</v>
      </c>
      <c r="AA13" s="204">
        <f>SUM(AA14:AA22)</f>
        <v>6419.27</v>
      </c>
    </row>
    <row r="14" spans="1:27" ht="18.75" customHeight="1" thickBot="1">
      <c r="A14" s="1008">
        <f aca="true" t="shared" si="2" ref="A14:A77">A13+1</f>
        <v>2</v>
      </c>
      <c r="B14" s="513" t="s">
        <v>28</v>
      </c>
      <c r="C14" s="1020"/>
      <c r="D14" s="514"/>
      <c r="E14" s="1020"/>
      <c r="F14" s="1021"/>
      <c r="G14" s="214"/>
      <c r="H14" s="978">
        <f>D14+F14</f>
        <v>0</v>
      </c>
      <c r="I14" s="1020"/>
      <c r="J14" s="517"/>
      <c r="K14" s="1020"/>
      <c r="L14" s="215"/>
      <c r="M14" s="514"/>
      <c r="N14" s="1022"/>
      <c r="O14" s="224"/>
      <c r="P14" s="517"/>
      <c r="Q14" s="520">
        <f aca="true" t="shared" si="3" ref="Q14:Q48">H14+J14+L14+M14+O14+P14</f>
        <v>0</v>
      </c>
      <c r="R14" s="27"/>
      <c r="S14" s="226"/>
      <c r="T14" s="519"/>
      <c r="U14" s="515"/>
      <c r="V14" s="519"/>
      <c r="W14" s="520">
        <f aca="true" t="shared" si="4" ref="W14:W22">SUM(S14:V14)</f>
        <v>0</v>
      </c>
      <c r="Y14" s="111"/>
      <c r="Z14" s="1023"/>
      <c r="AA14" s="1024"/>
    </row>
    <row r="15" spans="1:27" ht="18.75" customHeight="1">
      <c r="A15" s="1008">
        <f t="shared" si="2"/>
        <v>3</v>
      </c>
      <c r="B15" s="522" t="s">
        <v>29</v>
      </c>
      <c r="C15" s="112"/>
      <c r="D15" s="239"/>
      <c r="E15" s="112"/>
      <c r="F15" s="1025"/>
      <c r="G15" s="112"/>
      <c r="H15" s="978">
        <f>D15+F15</f>
        <v>0</v>
      </c>
      <c r="I15" s="112"/>
      <c r="J15" s="238"/>
      <c r="K15" s="112"/>
      <c r="L15" s="232"/>
      <c r="M15" s="239"/>
      <c r="N15" s="1026"/>
      <c r="O15" s="241"/>
      <c r="P15" s="238"/>
      <c r="Q15" s="520">
        <f t="shared" si="3"/>
        <v>0</v>
      </c>
      <c r="R15" s="52"/>
      <c r="S15" s="243"/>
      <c r="T15" s="465"/>
      <c r="U15" s="232"/>
      <c r="V15" s="465"/>
      <c r="W15" s="520">
        <f t="shared" si="4"/>
        <v>0</v>
      </c>
      <c r="Y15" s="1027" t="s">
        <v>29</v>
      </c>
      <c r="Z15" s="1028"/>
      <c r="AA15" s="519"/>
    </row>
    <row r="16" spans="1:27" ht="18.75" customHeight="1">
      <c r="A16" s="1008">
        <f t="shared" si="2"/>
        <v>4</v>
      </c>
      <c r="B16" s="522" t="s">
        <v>30</v>
      </c>
      <c r="C16" s="112"/>
      <c r="D16" s="239"/>
      <c r="E16" s="112"/>
      <c r="F16" s="1025"/>
      <c r="G16" s="112"/>
      <c r="H16" s="978">
        <f>D16+F16</f>
        <v>0</v>
      </c>
      <c r="I16" s="112"/>
      <c r="J16" s="238"/>
      <c r="K16" s="112"/>
      <c r="L16" s="232"/>
      <c r="M16" s="239"/>
      <c r="N16" s="1026"/>
      <c r="O16" s="241"/>
      <c r="P16" s="238"/>
      <c r="Q16" s="520">
        <f t="shared" si="3"/>
        <v>0</v>
      </c>
      <c r="R16" s="52"/>
      <c r="S16" s="243"/>
      <c r="T16" s="465"/>
      <c r="U16" s="232"/>
      <c r="V16" s="465"/>
      <c r="W16" s="520">
        <f t="shared" si="4"/>
        <v>0</v>
      </c>
      <c r="Y16" s="522" t="s">
        <v>30</v>
      </c>
      <c r="Z16" s="1029"/>
      <c r="AA16" s="465"/>
    </row>
    <row r="17" spans="1:27" ht="18.75" customHeight="1">
      <c r="A17" s="1008">
        <f t="shared" si="2"/>
        <v>5</v>
      </c>
      <c r="B17" s="522" t="s">
        <v>31</v>
      </c>
      <c r="C17" s="112"/>
      <c r="D17" s="239"/>
      <c r="E17" s="112"/>
      <c r="F17" s="1025"/>
      <c r="G17" s="112"/>
      <c r="H17" s="978">
        <f>D17+F17</f>
        <v>0</v>
      </c>
      <c r="I17" s="112"/>
      <c r="J17" s="238"/>
      <c r="K17" s="112"/>
      <c r="L17" s="232"/>
      <c r="M17" s="239"/>
      <c r="N17" s="1026"/>
      <c r="O17" s="241"/>
      <c r="P17" s="238"/>
      <c r="Q17" s="520">
        <f t="shared" si="3"/>
        <v>0</v>
      </c>
      <c r="R17" s="52"/>
      <c r="S17" s="243"/>
      <c r="T17" s="465"/>
      <c r="U17" s="232"/>
      <c r="V17" s="465"/>
      <c r="W17" s="520">
        <f t="shared" si="4"/>
        <v>0</v>
      </c>
      <c r="Y17" s="522" t="s">
        <v>31</v>
      </c>
      <c r="Z17" s="1029"/>
      <c r="AA17" s="465"/>
    </row>
    <row r="18" spans="1:27" ht="18.75" customHeight="1">
      <c r="A18" s="1008">
        <f t="shared" si="2"/>
        <v>6</v>
      </c>
      <c r="B18" s="522" t="s">
        <v>32</v>
      </c>
      <c r="C18" s="112">
        <v>1</v>
      </c>
      <c r="D18" s="239">
        <v>3717.44</v>
      </c>
      <c r="E18" s="112"/>
      <c r="F18" s="1025"/>
      <c r="G18" s="1030">
        <f aca="true" t="shared" si="5" ref="G18:H22">C18+E18</f>
        <v>1</v>
      </c>
      <c r="H18" s="978">
        <f t="shared" si="5"/>
        <v>3717.44</v>
      </c>
      <c r="I18" s="112"/>
      <c r="J18" s="238"/>
      <c r="K18" s="112">
        <v>1</v>
      </c>
      <c r="L18" s="232">
        <v>8658</v>
      </c>
      <c r="M18" s="239"/>
      <c r="N18" s="1026"/>
      <c r="O18" s="241"/>
      <c r="P18" s="238"/>
      <c r="Q18" s="520">
        <f>H18+J18+L18+M18+O18+P18</f>
        <v>12375.44</v>
      </c>
      <c r="R18" s="52"/>
      <c r="S18" s="243"/>
      <c r="T18" s="465"/>
      <c r="U18" s="232"/>
      <c r="V18" s="465"/>
      <c r="W18" s="520">
        <f t="shared" si="4"/>
        <v>0</v>
      </c>
      <c r="Y18" s="522" t="s">
        <v>32</v>
      </c>
      <c r="Z18" s="1029"/>
      <c r="AA18" s="465"/>
    </row>
    <row r="19" spans="1:27" ht="18.75" customHeight="1">
      <c r="A19" s="1008">
        <f t="shared" si="2"/>
        <v>7</v>
      </c>
      <c r="B19" s="522" t="s">
        <v>33</v>
      </c>
      <c r="C19" s="112">
        <v>3</v>
      </c>
      <c r="D19" s="239">
        <v>5596.97</v>
      </c>
      <c r="E19" s="112"/>
      <c r="F19" s="1025"/>
      <c r="G19" s="1030">
        <f t="shared" si="5"/>
        <v>3</v>
      </c>
      <c r="H19" s="978">
        <f t="shared" si="5"/>
        <v>5596.97</v>
      </c>
      <c r="I19" s="112"/>
      <c r="J19" s="238"/>
      <c r="K19" s="112">
        <v>3</v>
      </c>
      <c r="L19" s="232">
        <v>15872</v>
      </c>
      <c r="M19" s="239"/>
      <c r="N19" s="1026"/>
      <c r="O19" s="241"/>
      <c r="P19" s="238"/>
      <c r="Q19" s="520">
        <f t="shared" si="3"/>
        <v>21468.97</v>
      </c>
      <c r="R19" s="52"/>
      <c r="S19" s="243"/>
      <c r="T19" s="465"/>
      <c r="U19" s="232"/>
      <c r="V19" s="465"/>
      <c r="W19" s="520">
        <f t="shared" si="4"/>
        <v>0</v>
      </c>
      <c r="Y19" s="522" t="s">
        <v>33</v>
      </c>
      <c r="Z19" s="1029">
        <v>1</v>
      </c>
      <c r="AA19" s="465">
        <v>2022.01</v>
      </c>
    </row>
    <row r="20" spans="1:27" ht="18.75" customHeight="1">
      <c r="A20" s="1008">
        <f t="shared" si="2"/>
        <v>8</v>
      </c>
      <c r="B20" s="522" t="s">
        <v>34</v>
      </c>
      <c r="C20" s="112">
        <v>8</v>
      </c>
      <c r="D20" s="239">
        <v>13227.23</v>
      </c>
      <c r="E20" s="112"/>
      <c r="F20" s="1025"/>
      <c r="G20" s="1030">
        <f t="shared" si="5"/>
        <v>8</v>
      </c>
      <c r="H20" s="978">
        <f t="shared" si="5"/>
        <v>13227.23</v>
      </c>
      <c r="I20" s="112"/>
      <c r="J20" s="238"/>
      <c r="K20" s="112">
        <v>8</v>
      </c>
      <c r="L20" s="232">
        <v>27649.64</v>
      </c>
      <c r="M20" s="239"/>
      <c r="N20" s="1026"/>
      <c r="O20" s="241"/>
      <c r="P20" s="238"/>
      <c r="Q20" s="520">
        <f t="shared" si="3"/>
        <v>40876.869999999995</v>
      </c>
      <c r="R20" s="52"/>
      <c r="S20" s="243"/>
      <c r="T20" s="465"/>
      <c r="U20" s="232"/>
      <c r="V20" s="465"/>
      <c r="W20" s="520">
        <f t="shared" si="4"/>
        <v>0</v>
      </c>
      <c r="Y20" s="522" t="s">
        <v>34</v>
      </c>
      <c r="Z20" s="1029">
        <v>1</v>
      </c>
      <c r="AA20" s="465">
        <v>2716.49</v>
      </c>
    </row>
    <row r="21" spans="1:27" ht="18.75" customHeight="1">
      <c r="A21" s="1008">
        <f t="shared" si="2"/>
        <v>9</v>
      </c>
      <c r="B21" s="522" t="s">
        <v>35</v>
      </c>
      <c r="C21" s="112"/>
      <c r="D21" s="239"/>
      <c r="E21" s="112"/>
      <c r="F21" s="1025"/>
      <c r="G21" s="112"/>
      <c r="H21" s="978">
        <f t="shared" si="5"/>
        <v>0</v>
      </c>
      <c r="I21" s="112"/>
      <c r="J21" s="238"/>
      <c r="K21" s="112"/>
      <c r="L21" s="232"/>
      <c r="M21" s="239"/>
      <c r="N21" s="1026"/>
      <c r="O21" s="241"/>
      <c r="P21" s="238"/>
      <c r="Q21" s="520">
        <f t="shared" si="3"/>
        <v>0</v>
      </c>
      <c r="R21" s="52"/>
      <c r="S21" s="243"/>
      <c r="T21" s="465"/>
      <c r="U21" s="232"/>
      <c r="V21" s="465"/>
      <c r="W21" s="520">
        <f t="shared" si="4"/>
        <v>0</v>
      </c>
      <c r="Y21" s="522" t="s">
        <v>35</v>
      </c>
      <c r="Z21" s="1029"/>
      <c r="AA21" s="465"/>
    </row>
    <row r="22" spans="1:27" ht="18.75" customHeight="1" thickBot="1">
      <c r="A22" s="1008">
        <f t="shared" si="2"/>
        <v>10</v>
      </c>
      <c r="B22" s="525" t="s">
        <v>36</v>
      </c>
      <c r="C22" s="473"/>
      <c r="D22" s="526"/>
      <c r="E22" s="473"/>
      <c r="F22" s="1031"/>
      <c r="G22" s="250"/>
      <c r="H22" s="978">
        <f t="shared" si="5"/>
        <v>0</v>
      </c>
      <c r="I22" s="473"/>
      <c r="J22" s="528"/>
      <c r="K22" s="473"/>
      <c r="L22" s="251"/>
      <c r="M22" s="526"/>
      <c r="N22" s="1032"/>
      <c r="O22" s="260"/>
      <c r="P22" s="528"/>
      <c r="Q22" s="520">
        <f t="shared" si="3"/>
        <v>0</v>
      </c>
      <c r="R22" s="52"/>
      <c r="S22" s="243"/>
      <c r="T22" s="465"/>
      <c r="U22" s="232"/>
      <c r="V22" s="465"/>
      <c r="W22" s="520">
        <f t="shared" si="4"/>
        <v>0</v>
      </c>
      <c r="Y22" s="1033" t="s">
        <v>36</v>
      </c>
      <c r="Z22" s="1034">
        <v>2</v>
      </c>
      <c r="AA22" s="535">
        <v>1680.77</v>
      </c>
    </row>
    <row r="23" spans="1:27" ht="21" customHeight="1" thickBot="1">
      <c r="A23" s="1008">
        <f t="shared" si="2"/>
        <v>11</v>
      </c>
      <c r="B23" s="511" t="s">
        <v>37</v>
      </c>
      <c r="C23" s="199">
        <f aca="true" t="shared" si="6" ref="C23:I23">SUM(C24:C29)</f>
        <v>13</v>
      </c>
      <c r="D23" s="1035">
        <f t="shared" si="6"/>
        <v>9146.84</v>
      </c>
      <c r="E23" s="341">
        <f t="shared" si="6"/>
        <v>0</v>
      </c>
      <c r="F23" s="1036">
        <f t="shared" si="6"/>
        <v>0</v>
      </c>
      <c r="G23" s="341">
        <f>SUM(G24:G29)</f>
        <v>13</v>
      </c>
      <c r="H23" s="1036">
        <f>SUM(H24:H29)</f>
        <v>9146.84</v>
      </c>
      <c r="I23" s="340">
        <f t="shared" si="6"/>
        <v>0</v>
      </c>
      <c r="J23" s="264">
        <f>SUM(I24:I29)</f>
        <v>0</v>
      </c>
      <c r="K23" s="199">
        <f aca="true" t="shared" si="7" ref="K23:Q23">SUM(K24:K29)</f>
        <v>10</v>
      </c>
      <c r="L23" s="206">
        <f t="shared" si="7"/>
        <v>11180</v>
      </c>
      <c r="M23" s="205">
        <f t="shared" si="7"/>
        <v>0</v>
      </c>
      <c r="N23" s="1037">
        <f t="shared" si="7"/>
        <v>0</v>
      </c>
      <c r="O23" s="266">
        <f t="shared" si="7"/>
        <v>0</v>
      </c>
      <c r="P23" s="264">
        <f t="shared" si="7"/>
        <v>0</v>
      </c>
      <c r="Q23" s="530">
        <f t="shared" si="7"/>
        <v>20326.84</v>
      </c>
      <c r="R23" s="52"/>
      <c r="S23" s="208">
        <f>SUM(S24:S29)</f>
        <v>0</v>
      </c>
      <c r="T23" s="262">
        <f>SUM(T24:T29)</f>
        <v>0</v>
      </c>
      <c r="U23" s="1019">
        <f>SUM(U24:U29)</f>
        <v>0</v>
      </c>
      <c r="V23" s="262">
        <f>SUM(V24:V29)</f>
        <v>0</v>
      </c>
      <c r="W23" s="494">
        <f>SUM(W24:W29)</f>
        <v>0</v>
      </c>
      <c r="Y23" s="111" t="s">
        <v>137</v>
      </c>
      <c r="Z23" s="1023">
        <f>SUM(Z24:Z29)</f>
        <v>10</v>
      </c>
      <c r="AA23" s="1024">
        <f>SUM(AA24:AA29)</f>
        <v>6906.76</v>
      </c>
    </row>
    <row r="24" spans="1:27" ht="18.75" customHeight="1">
      <c r="A24" s="1008">
        <f t="shared" si="2"/>
        <v>12</v>
      </c>
      <c r="B24" s="513" t="s">
        <v>39</v>
      </c>
      <c r="C24" s="112"/>
      <c r="D24" s="239"/>
      <c r="E24" s="112"/>
      <c r="F24" s="1025"/>
      <c r="G24" s="112"/>
      <c r="H24" s="978">
        <f aca="true" t="shared" si="8" ref="H24:H29">D24+F24</f>
        <v>0</v>
      </c>
      <c r="I24" s="112"/>
      <c r="J24" s="238"/>
      <c r="K24" s="112"/>
      <c r="L24" s="232"/>
      <c r="M24" s="239"/>
      <c r="N24" s="1026"/>
      <c r="O24" s="241"/>
      <c r="P24" s="238"/>
      <c r="Q24" s="520">
        <f t="shared" si="3"/>
        <v>0</v>
      </c>
      <c r="R24" s="52"/>
      <c r="S24" s="226"/>
      <c r="T24" s="519"/>
      <c r="U24" s="515"/>
      <c r="V24" s="519"/>
      <c r="W24" s="531">
        <f aca="true" t="shared" si="9" ref="W24:W29">SUM(S24:V24)</f>
        <v>0</v>
      </c>
      <c r="Y24" s="1038" t="s">
        <v>40</v>
      </c>
      <c r="Z24" s="1028">
        <v>3</v>
      </c>
      <c r="AA24" s="519">
        <v>1563.6</v>
      </c>
    </row>
    <row r="25" spans="1:27" ht="18.75" customHeight="1">
      <c r="A25" s="1008">
        <f t="shared" si="2"/>
        <v>13</v>
      </c>
      <c r="B25" s="533" t="s">
        <v>41</v>
      </c>
      <c r="C25" s="112"/>
      <c r="D25" s="239"/>
      <c r="E25" s="112"/>
      <c r="F25" s="1025"/>
      <c r="G25" s="112"/>
      <c r="H25" s="978">
        <f t="shared" si="8"/>
        <v>0</v>
      </c>
      <c r="I25" s="112"/>
      <c r="J25" s="238"/>
      <c r="K25" s="112"/>
      <c r="L25" s="232"/>
      <c r="M25" s="239"/>
      <c r="N25" s="1026"/>
      <c r="O25" s="241"/>
      <c r="P25" s="238"/>
      <c r="Q25" s="520">
        <f t="shared" si="3"/>
        <v>0</v>
      </c>
      <c r="R25" s="52"/>
      <c r="S25" s="243"/>
      <c r="T25" s="465"/>
      <c r="U25" s="232"/>
      <c r="V25" s="465"/>
      <c r="W25" s="520">
        <f t="shared" si="9"/>
        <v>0</v>
      </c>
      <c r="Y25" s="533" t="s">
        <v>42</v>
      </c>
      <c r="Z25" s="1029">
        <v>1</v>
      </c>
      <c r="AA25" s="465">
        <v>781.28</v>
      </c>
    </row>
    <row r="26" spans="1:27" ht="18.75" customHeight="1">
      <c r="A26" s="1008">
        <f t="shared" si="2"/>
        <v>14</v>
      </c>
      <c r="B26" s="533" t="s">
        <v>43</v>
      </c>
      <c r="C26" s="112"/>
      <c r="D26" s="239"/>
      <c r="E26" s="112"/>
      <c r="F26" s="1025"/>
      <c r="G26" s="112"/>
      <c r="H26" s="978">
        <f t="shared" si="8"/>
        <v>0</v>
      </c>
      <c r="I26" s="112"/>
      <c r="J26" s="238"/>
      <c r="K26" s="112"/>
      <c r="L26" s="232"/>
      <c r="M26" s="239"/>
      <c r="N26" s="1026"/>
      <c r="O26" s="241"/>
      <c r="P26" s="238"/>
      <c r="Q26" s="520">
        <f t="shared" si="3"/>
        <v>0</v>
      </c>
      <c r="R26" s="52"/>
      <c r="S26" s="243"/>
      <c r="T26" s="465"/>
      <c r="U26" s="232"/>
      <c r="V26" s="465"/>
      <c r="W26" s="520">
        <f t="shared" si="9"/>
        <v>0</v>
      </c>
      <c r="Y26" s="533" t="s">
        <v>44</v>
      </c>
      <c r="Z26" s="1029">
        <v>3</v>
      </c>
      <c r="AA26" s="465">
        <v>2347.16</v>
      </c>
    </row>
    <row r="27" spans="1:27" ht="18.75" customHeight="1">
      <c r="A27" s="1008">
        <f t="shared" si="2"/>
        <v>15</v>
      </c>
      <c r="B27" s="533" t="s">
        <v>45</v>
      </c>
      <c r="C27" s="112">
        <v>5</v>
      </c>
      <c r="D27" s="239">
        <v>3548.16</v>
      </c>
      <c r="E27" s="112"/>
      <c r="F27" s="1025"/>
      <c r="G27" s="1030">
        <f>C27+E27</f>
        <v>5</v>
      </c>
      <c r="H27" s="978">
        <f t="shared" si="8"/>
        <v>3548.16</v>
      </c>
      <c r="I27" s="112"/>
      <c r="J27" s="238"/>
      <c r="K27" s="112">
        <v>3</v>
      </c>
      <c r="L27" s="232">
        <v>3354</v>
      </c>
      <c r="M27" s="239"/>
      <c r="N27" s="1026"/>
      <c r="O27" s="241"/>
      <c r="P27" s="238"/>
      <c r="Q27" s="520">
        <f t="shared" si="3"/>
        <v>6902.16</v>
      </c>
      <c r="R27" s="52"/>
      <c r="S27" s="243"/>
      <c r="T27" s="465"/>
      <c r="U27" s="232"/>
      <c r="V27" s="465"/>
      <c r="W27" s="520">
        <f t="shared" si="9"/>
        <v>0</v>
      </c>
      <c r="Y27" s="533" t="s">
        <v>46</v>
      </c>
      <c r="Z27" s="1029">
        <v>2</v>
      </c>
      <c r="AA27" s="465">
        <v>1418.28</v>
      </c>
    </row>
    <row r="28" spans="1:27" ht="18.75" customHeight="1">
      <c r="A28" s="1008">
        <f t="shared" si="2"/>
        <v>16</v>
      </c>
      <c r="B28" s="533" t="s">
        <v>47</v>
      </c>
      <c r="C28" s="112">
        <v>4</v>
      </c>
      <c r="D28" s="239">
        <v>2705.42</v>
      </c>
      <c r="E28" s="112"/>
      <c r="F28" s="1025"/>
      <c r="G28" s="1030">
        <f>C28+E28</f>
        <v>4</v>
      </c>
      <c r="H28" s="978">
        <f t="shared" si="8"/>
        <v>2705.42</v>
      </c>
      <c r="I28" s="112"/>
      <c r="J28" s="238"/>
      <c r="K28" s="112">
        <v>4</v>
      </c>
      <c r="L28" s="232">
        <v>4472</v>
      </c>
      <c r="M28" s="239"/>
      <c r="N28" s="1026"/>
      <c r="O28" s="241"/>
      <c r="P28" s="238"/>
      <c r="Q28" s="520">
        <f t="shared" si="3"/>
        <v>7177.42</v>
      </c>
      <c r="R28" s="52"/>
      <c r="S28" s="243"/>
      <c r="T28" s="465"/>
      <c r="U28" s="232"/>
      <c r="V28" s="465"/>
      <c r="W28" s="520">
        <f t="shared" si="9"/>
        <v>0</v>
      </c>
      <c r="Y28" s="533" t="s">
        <v>48</v>
      </c>
      <c r="Z28" s="1029">
        <v>1</v>
      </c>
      <c r="AA28" s="465">
        <v>796.44</v>
      </c>
    </row>
    <row r="29" spans="1:27" ht="18.75" customHeight="1" thickBot="1">
      <c r="A29" s="1008">
        <f t="shared" si="2"/>
        <v>17</v>
      </c>
      <c r="B29" s="534" t="s">
        <v>49</v>
      </c>
      <c r="C29" s="112">
        <v>4</v>
      </c>
      <c r="D29" s="239">
        <v>2893.26</v>
      </c>
      <c r="E29" s="112"/>
      <c r="F29" s="1025"/>
      <c r="G29" s="1030">
        <f>C29+E29</f>
        <v>4</v>
      </c>
      <c r="H29" s="978">
        <f t="shared" si="8"/>
        <v>2893.26</v>
      </c>
      <c r="I29" s="112"/>
      <c r="J29" s="238"/>
      <c r="K29" s="112">
        <v>3</v>
      </c>
      <c r="L29" s="232">
        <v>3354</v>
      </c>
      <c r="M29" s="239"/>
      <c r="N29" s="1026"/>
      <c r="O29" s="241"/>
      <c r="P29" s="238"/>
      <c r="Q29" s="520">
        <f t="shared" si="3"/>
        <v>6247.26</v>
      </c>
      <c r="R29" s="52"/>
      <c r="S29" s="274"/>
      <c r="T29" s="535"/>
      <c r="U29" s="354"/>
      <c r="V29" s="535"/>
      <c r="W29" s="536">
        <f t="shared" si="9"/>
        <v>0</v>
      </c>
      <c r="Y29" s="1039" t="s">
        <v>50</v>
      </c>
      <c r="Z29" s="1034"/>
      <c r="AA29" s="535"/>
    </row>
    <row r="30" spans="1:27" ht="21" customHeight="1" thickBot="1">
      <c r="A30" s="1008">
        <f t="shared" si="2"/>
        <v>18</v>
      </c>
      <c r="B30" s="537" t="s">
        <v>51</v>
      </c>
      <c r="C30" s="199">
        <f aca="true" t="shared" si="10" ref="C30:Q30">SUM(C31:C36)</f>
        <v>73</v>
      </c>
      <c r="D30" s="205">
        <f t="shared" si="10"/>
        <v>46363.87</v>
      </c>
      <c r="E30" s="201">
        <f t="shared" si="10"/>
        <v>1</v>
      </c>
      <c r="F30" s="339">
        <f t="shared" si="10"/>
        <v>597.51</v>
      </c>
      <c r="G30" s="201">
        <f t="shared" si="10"/>
        <v>74</v>
      </c>
      <c r="H30" s="339">
        <f t="shared" si="10"/>
        <v>46961.38</v>
      </c>
      <c r="I30" s="199">
        <f t="shared" si="10"/>
        <v>0</v>
      </c>
      <c r="J30" s="264">
        <f t="shared" si="10"/>
        <v>0</v>
      </c>
      <c r="K30" s="199">
        <f t="shared" si="10"/>
        <v>46</v>
      </c>
      <c r="L30" s="206">
        <f t="shared" si="10"/>
        <v>51084.92</v>
      </c>
      <c r="M30" s="205">
        <f t="shared" si="10"/>
        <v>0</v>
      </c>
      <c r="N30" s="1037">
        <f t="shared" si="10"/>
        <v>0</v>
      </c>
      <c r="O30" s="266">
        <f t="shared" si="10"/>
        <v>0</v>
      </c>
      <c r="P30" s="264">
        <f t="shared" si="10"/>
        <v>0</v>
      </c>
      <c r="Q30" s="494">
        <f t="shared" si="10"/>
        <v>98046.3</v>
      </c>
      <c r="R30" s="27"/>
      <c r="S30" s="208">
        <f>SUM(S31:S36)</f>
        <v>0</v>
      </c>
      <c r="T30" s="204">
        <f>SUM(T31:T36)</f>
        <v>0</v>
      </c>
      <c r="U30" s="206">
        <f>SUM(U31:U36)</f>
        <v>0</v>
      </c>
      <c r="V30" s="204">
        <f>SUM(V31:V36)</f>
        <v>0</v>
      </c>
      <c r="W30" s="494">
        <f>SUM(W31:W36)</f>
        <v>0</v>
      </c>
      <c r="Y30" s="1040" t="s">
        <v>138</v>
      </c>
      <c r="Z30" s="1023">
        <f>SUM(Z31:Z36)</f>
        <v>253</v>
      </c>
      <c r="AA30" s="1024">
        <f>SUM(AA31:AA36)</f>
        <v>182832.12</v>
      </c>
    </row>
    <row r="31" spans="1:27" ht="18.75" customHeight="1">
      <c r="A31" s="1008">
        <f t="shared" si="2"/>
        <v>19</v>
      </c>
      <c r="B31" s="539" t="s">
        <v>53</v>
      </c>
      <c r="C31" s="112">
        <v>11</v>
      </c>
      <c r="D31" s="239">
        <v>6922.95</v>
      </c>
      <c r="E31" s="112">
        <v>1</v>
      </c>
      <c r="F31" s="1025">
        <v>597.51</v>
      </c>
      <c r="G31" s="1030">
        <f aca="true" t="shared" si="11" ref="G31:H36">C31+E31</f>
        <v>12</v>
      </c>
      <c r="H31" s="978">
        <f t="shared" si="11"/>
        <v>7520.46</v>
      </c>
      <c r="I31" s="112"/>
      <c r="J31" s="238"/>
      <c r="K31" s="112">
        <v>6</v>
      </c>
      <c r="L31" s="232">
        <v>6462.1</v>
      </c>
      <c r="M31" s="239"/>
      <c r="N31" s="1026"/>
      <c r="O31" s="241"/>
      <c r="P31" s="238"/>
      <c r="Q31" s="520">
        <f t="shared" si="3"/>
        <v>13982.560000000001</v>
      </c>
      <c r="R31" s="52"/>
      <c r="S31" s="226"/>
      <c r="T31" s="519"/>
      <c r="U31" s="515"/>
      <c r="V31" s="519"/>
      <c r="W31" s="531">
        <f aca="true" t="shared" si="12" ref="W31:W36">SUM(S31:V31)</f>
        <v>0</v>
      </c>
      <c r="Y31" s="1027" t="s">
        <v>54</v>
      </c>
      <c r="Z31" s="1028">
        <v>234</v>
      </c>
      <c r="AA31" s="519">
        <v>171426.8</v>
      </c>
    </row>
    <row r="32" spans="1:27" ht="18.75" customHeight="1">
      <c r="A32" s="1008">
        <f t="shared" si="2"/>
        <v>20</v>
      </c>
      <c r="B32" s="522" t="s">
        <v>55</v>
      </c>
      <c r="C32" s="112">
        <v>17</v>
      </c>
      <c r="D32" s="239">
        <v>11199.09</v>
      </c>
      <c r="E32" s="112"/>
      <c r="F32" s="1025"/>
      <c r="G32" s="1030">
        <f t="shared" si="11"/>
        <v>17</v>
      </c>
      <c r="H32" s="978">
        <f t="shared" si="11"/>
        <v>11199.09</v>
      </c>
      <c r="I32" s="112"/>
      <c r="J32" s="238"/>
      <c r="K32" s="112">
        <v>10</v>
      </c>
      <c r="L32" s="232">
        <v>11112.82</v>
      </c>
      <c r="M32" s="239"/>
      <c r="N32" s="1026"/>
      <c r="O32" s="241"/>
      <c r="P32" s="238"/>
      <c r="Q32" s="520">
        <f t="shared" si="3"/>
        <v>22311.91</v>
      </c>
      <c r="R32" s="52"/>
      <c r="S32" s="243"/>
      <c r="T32" s="465"/>
      <c r="U32" s="232"/>
      <c r="V32" s="465"/>
      <c r="W32" s="520">
        <f t="shared" si="12"/>
        <v>0</v>
      </c>
      <c r="Y32" s="522" t="s">
        <v>56</v>
      </c>
      <c r="Z32" s="1029">
        <v>17</v>
      </c>
      <c r="AA32" s="465">
        <v>10303.91</v>
      </c>
    </row>
    <row r="33" spans="1:27" ht="18.75" customHeight="1">
      <c r="A33" s="1008">
        <f t="shared" si="2"/>
        <v>21</v>
      </c>
      <c r="B33" s="522" t="s">
        <v>57</v>
      </c>
      <c r="C33" s="112">
        <v>16</v>
      </c>
      <c r="D33" s="239">
        <v>10348.15</v>
      </c>
      <c r="E33" s="112"/>
      <c r="F33" s="1025"/>
      <c r="G33" s="1030">
        <f t="shared" si="11"/>
        <v>16</v>
      </c>
      <c r="H33" s="978">
        <f t="shared" si="11"/>
        <v>10348.15</v>
      </c>
      <c r="I33" s="112"/>
      <c r="J33" s="238"/>
      <c r="K33" s="112">
        <v>12</v>
      </c>
      <c r="L33" s="232">
        <v>13386</v>
      </c>
      <c r="M33" s="239"/>
      <c r="N33" s="1026"/>
      <c r="O33" s="241"/>
      <c r="P33" s="238"/>
      <c r="Q33" s="520">
        <f t="shared" si="3"/>
        <v>23734.15</v>
      </c>
      <c r="R33" s="52"/>
      <c r="S33" s="243"/>
      <c r="T33" s="465"/>
      <c r="U33" s="232"/>
      <c r="V33" s="465"/>
      <c r="W33" s="520">
        <f t="shared" si="12"/>
        <v>0</v>
      </c>
      <c r="Y33" s="522" t="s">
        <v>58</v>
      </c>
      <c r="Z33" s="1029">
        <v>2</v>
      </c>
      <c r="AA33" s="465">
        <v>1101.41</v>
      </c>
    </row>
    <row r="34" spans="1:27" ht="18.75" customHeight="1">
      <c r="A34" s="1008">
        <f t="shared" si="2"/>
        <v>22</v>
      </c>
      <c r="B34" s="522" t="s">
        <v>59</v>
      </c>
      <c r="C34" s="112">
        <v>13</v>
      </c>
      <c r="D34" s="239">
        <v>7376.16</v>
      </c>
      <c r="E34" s="112"/>
      <c r="F34" s="1025"/>
      <c r="G34" s="1030">
        <f t="shared" si="11"/>
        <v>13</v>
      </c>
      <c r="H34" s="978">
        <f t="shared" si="11"/>
        <v>7376.16</v>
      </c>
      <c r="I34" s="112"/>
      <c r="J34" s="238"/>
      <c r="K34" s="112">
        <v>14</v>
      </c>
      <c r="L34" s="232">
        <v>15652</v>
      </c>
      <c r="M34" s="239"/>
      <c r="N34" s="1026"/>
      <c r="O34" s="241"/>
      <c r="P34" s="238"/>
      <c r="Q34" s="520">
        <f t="shared" si="3"/>
        <v>23028.16</v>
      </c>
      <c r="R34" s="52"/>
      <c r="S34" s="243"/>
      <c r="T34" s="465"/>
      <c r="U34" s="232"/>
      <c r="V34" s="465"/>
      <c r="W34" s="520">
        <f t="shared" si="12"/>
        <v>0</v>
      </c>
      <c r="Y34" s="522" t="s">
        <v>60</v>
      </c>
      <c r="Z34" s="1029"/>
      <c r="AA34" s="465"/>
    </row>
    <row r="35" spans="1:27" ht="18.75" customHeight="1">
      <c r="A35" s="1008">
        <f t="shared" si="2"/>
        <v>23</v>
      </c>
      <c r="B35" s="522" t="s">
        <v>61</v>
      </c>
      <c r="C35" s="112">
        <v>13</v>
      </c>
      <c r="D35" s="239">
        <v>8578.39</v>
      </c>
      <c r="E35" s="112"/>
      <c r="F35" s="1025"/>
      <c r="G35" s="1030">
        <f t="shared" si="11"/>
        <v>13</v>
      </c>
      <c r="H35" s="978">
        <f t="shared" si="11"/>
        <v>8578.39</v>
      </c>
      <c r="I35" s="112"/>
      <c r="J35" s="238"/>
      <c r="K35" s="112">
        <v>2</v>
      </c>
      <c r="L35" s="232">
        <v>2236</v>
      </c>
      <c r="M35" s="239"/>
      <c r="N35" s="1026"/>
      <c r="O35" s="241"/>
      <c r="P35" s="238"/>
      <c r="Q35" s="520">
        <f t="shared" si="3"/>
        <v>10814.39</v>
      </c>
      <c r="R35" s="52"/>
      <c r="S35" s="243"/>
      <c r="T35" s="465"/>
      <c r="U35" s="232"/>
      <c r="V35" s="465"/>
      <c r="W35" s="520">
        <f t="shared" si="12"/>
        <v>0</v>
      </c>
      <c r="Y35" s="522" t="s">
        <v>62</v>
      </c>
      <c r="Z35" s="1029"/>
      <c r="AA35" s="465"/>
    </row>
    <row r="36" spans="1:27" ht="18.75" customHeight="1" thickBot="1">
      <c r="A36" s="1008">
        <f t="shared" si="2"/>
        <v>24</v>
      </c>
      <c r="B36" s="525" t="s">
        <v>63</v>
      </c>
      <c r="C36" s="112">
        <v>3</v>
      </c>
      <c r="D36" s="239">
        <v>1939.13</v>
      </c>
      <c r="E36" s="112"/>
      <c r="F36" s="1025"/>
      <c r="G36" s="1030">
        <f t="shared" si="11"/>
        <v>3</v>
      </c>
      <c r="H36" s="978">
        <f t="shared" si="11"/>
        <v>1939.13</v>
      </c>
      <c r="I36" s="112"/>
      <c r="J36" s="238"/>
      <c r="K36" s="112">
        <v>2</v>
      </c>
      <c r="L36" s="232">
        <v>2236</v>
      </c>
      <c r="M36" s="239"/>
      <c r="N36" s="1026"/>
      <c r="O36" s="241"/>
      <c r="P36" s="238"/>
      <c r="Q36" s="520">
        <f t="shared" si="3"/>
        <v>4175.13</v>
      </c>
      <c r="R36" s="52"/>
      <c r="S36" s="274"/>
      <c r="T36" s="535"/>
      <c r="U36" s="354"/>
      <c r="V36" s="535"/>
      <c r="W36" s="536">
        <f t="shared" si="12"/>
        <v>0</v>
      </c>
      <c r="Y36" s="1033" t="s">
        <v>64</v>
      </c>
      <c r="Z36" s="1034"/>
      <c r="AA36" s="535"/>
    </row>
    <row r="37" spans="1:27" ht="21" customHeight="1" thickBot="1">
      <c r="A37" s="1008">
        <f t="shared" si="2"/>
        <v>25</v>
      </c>
      <c r="B37" s="511" t="s">
        <v>65</v>
      </c>
      <c r="C37" s="199">
        <f aca="true" t="shared" si="13" ref="C37:Q37">SUM(C38:C42)</f>
        <v>24</v>
      </c>
      <c r="D37" s="205">
        <f t="shared" si="13"/>
        <v>15061.079999999998</v>
      </c>
      <c r="E37" s="199">
        <f>SUM(E38:E42)</f>
        <v>0</v>
      </c>
      <c r="F37" s="339">
        <f>SUM(F38:F42)</f>
        <v>0</v>
      </c>
      <c r="G37" s="199">
        <f>SUM(G38:G42)</f>
        <v>24</v>
      </c>
      <c r="H37" s="339">
        <f>SUM(H38:H42)</f>
        <v>15061.079999999998</v>
      </c>
      <c r="I37" s="199">
        <f t="shared" si="13"/>
        <v>0</v>
      </c>
      <c r="J37" s="264">
        <f t="shared" si="13"/>
        <v>0</v>
      </c>
      <c r="K37" s="199">
        <f t="shared" si="13"/>
        <v>9</v>
      </c>
      <c r="L37" s="206">
        <f t="shared" si="13"/>
        <v>9711.74</v>
      </c>
      <c r="M37" s="205">
        <f t="shared" si="13"/>
        <v>0</v>
      </c>
      <c r="N37" s="1037">
        <f t="shared" si="13"/>
        <v>0</v>
      </c>
      <c r="O37" s="266">
        <f t="shared" si="13"/>
        <v>0</v>
      </c>
      <c r="P37" s="264">
        <f t="shared" si="13"/>
        <v>0</v>
      </c>
      <c r="Q37" s="494">
        <f t="shared" si="13"/>
        <v>24772.82</v>
      </c>
      <c r="R37" s="27"/>
      <c r="S37" s="208">
        <f>SUM(S38:S42)</f>
        <v>0</v>
      </c>
      <c r="T37" s="204">
        <f>SUM(T38:T42)</f>
        <v>0</v>
      </c>
      <c r="U37" s="206">
        <f>SUM(U38:U42)</f>
        <v>0</v>
      </c>
      <c r="V37" s="204">
        <f>SUM(V38:V42)</f>
        <v>0</v>
      </c>
      <c r="W37" s="494">
        <f>SUM(W38:W42)</f>
        <v>0</v>
      </c>
      <c r="Y37" s="111" t="s">
        <v>139</v>
      </c>
      <c r="Z37" s="1023">
        <f>SUM(Z38:Z42)</f>
        <v>4</v>
      </c>
      <c r="AA37" s="1024">
        <f>SUM(AA38:AA42)</f>
        <v>2442.29</v>
      </c>
    </row>
    <row r="38" spans="1:27" ht="18.75" customHeight="1">
      <c r="A38" s="1008">
        <f t="shared" si="2"/>
        <v>26</v>
      </c>
      <c r="B38" s="539" t="s">
        <v>67</v>
      </c>
      <c r="C38" s="112">
        <v>3</v>
      </c>
      <c r="D38" s="239">
        <v>1873.4</v>
      </c>
      <c r="E38" s="112"/>
      <c r="F38" s="1025"/>
      <c r="G38" s="1030">
        <f>C38+E38</f>
        <v>3</v>
      </c>
      <c r="H38" s="978">
        <f aca="true" t="shared" si="14" ref="H38:H48">D38+F38</f>
        <v>1873.4</v>
      </c>
      <c r="I38" s="112"/>
      <c r="J38" s="238"/>
      <c r="K38" s="112">
        <v>1</v>
      </c>
      <c r="L38" s="232">
        <v>1118</v>
      </c>
      <c r="M38" s="239"/>
      <c r="N38" s="1026"/>
      <c r="O38" s="241"/>
      <c r="P38" s="238"/>
      <c r="Q38" s="520">
        <f t="shared" si="3"/>
        <v>2991.4</v>
      </c>
      <c r="R38" s="52"/>
      <c r="S38" s="226"/>
      <c r="T38" s="519"/>
      <c r="U38" s="515"/>
      <c r="V38" s="519"/>
      <c r="W38" s="520">
        <f>SUM(S38:V38)</f>
        <v>0</v>
      </c>
      <c r="Y38" s="1027" t="s">
        <v>68</v>
      </c>
      <c r="Z38" s="1028">
        <v>4</v>
      </c>
      <c r="AA38" s="519">
        <v>2442.29</v>
      </c>
    </row>
    <row r="39" spans="1:27" ht="18.75" customHeight="1">
      <c r="A39" s="1008">
        <f t="shared" si="2"/>
        <v>27</v>
      </c>
      <c r="B39" s="522" t="s">
        <v>69</v>
      </c>
      <c r="C39" s="112">
        <v>12</v>
      </c>
      <c r="D39" s="239">
        <v>7489.75</v>
      </c>
      <c r="E39" s="112"/>
      <c r="F39" s="1025"/>
      <c r="G39" s="1030">
        <f>C39+E39</f>
        <v>12</v>
      </c>
      <c r="H39" s="978">
        <f t="shared" si="14"/>
        <v>7489.75</v>
      </c>
      <c r="I39" s="112"/>
      <c r="J39" s="238"/>
      <c r="K39" s="112">
        <v>1</v>
      </c>
      <c r="L39" s="232">
        <v>1020.82</v>
      </c>
      <c r="M39" s="239"/>
      <c r="N39" s="1026"/>
      <c r="O39" s="241"/>
      <c r="P39" s="238"/>
      <c r="Q39" s="520">
        <f t="shared" si="3"/>
        <v>8510.57</v>
      </c>
      <c r="R39" s="52"/>
      <c r="S39" s="243"/>
      <c r="T39" s="465"/>
      <c r="U39" s="232"/>
      <c r="V39" s="465"/>
      <c r="W39" s="520">
        <f>SUM(S39:V39)</f>
        <v>0</v>
      </c>
      <c r="Y39" s="522" t="s">
        <v>70</v>
      </c>
      <c r="Z39" s="1029"/>
      <c r="AA39" s="465"/>
    </row>
    <row r="40" spans="1:27" ht="18.75" customHeight="1">
      <c r="A40" s="1008">
        <f t="shared" si="2"/>
        <v>28</v>
      </c>
      <c r="B40" s="522" t="s">
        <v>71</v>
      </c>
      <c r="C40" s="112">
        <v>2</v>
      </c>
      <c r="D40" s="239">
        <v>1232.55</v>
      </c>
      <c r="E40" s="112"/>
      <c r="F40" s="1025"/>
      <c r="G40" s="1030">
        <f>C40+E40</f>
        <v>2</v>
      </c>
      <c r="H40" s="978">
        <f t="shared" si="14"/>
        <v>1232.55</v>
      </c>
      <c r="I40" s="112"/>
      <c r="J40" s="238"/>
      <c r="K40" s="112">
        <v>2</v>
      </c>
      <c r="L40" s="232">
        <v>2206</v>
      </c>
      <c r="M40" s="239"/>
      <c r="N40" s="1026"/>
      <c r="O40" s="241"/>
      <c r="P40" s="238"/>
      <c r="Q40" s="520">
        <f t="shared" si="3"/>
        <v>3438.55</v>
      </c>
      <c r="R40" s="52"/>
      <c r="S40" s="243"/>
      <c r="T40" s="465"/>
      <c r="U40" s="232"/>
      <c r="V40" s="465"/>
      <c r="W40" s="520">
        <f>SUM(S40:V40)</f>
        <v>0</v>
      </c>
      <c r="Y40" s="522" t="s">
        <v>72</v>
      </c>
      <c r="Z40" s="1029"/>
      <c r="AA40" s="465"/>
    </row>
    <row r="41" spans="1:27" ht="18.75" customHeight="1">
      <c r="A41" s="1008">
        <f t="shared" si="2"/>
        <v>29</v>
      </c>
      <c r="B41" s="522" t="s">
        <v>73</v>
      </c>
      <c r="C41" s="112">
        <v>7</v>
      </c>
      <c r="D41" s="239">
        <v>4465.38</v>
      </c>
      <c r="E41" s="112"/>
      <c r="F41" s="1025"/>
      <c r="G41" s="1030">
        <f>C41+E41</f>
        <v>7</v>
      </c>
      <c r="H41" s="978">
        <f t="shared" si="14"/>
        <v>4465.38</v>
      </c>
      <c r="I41" s="112"/>
      <c r="J41" s="238"/>
      <c r="K41" s="112">
        <v>5</v>
      </c>
      <c r="L41" s="232">
        <v>5366.92</v>
      </c>
      <c r="M41" s="239"/>
      <c r="N41" s="1026"/>
      <c r="O41" s="241"/>
      <c r="P41" s="238"/>
      <c r="Q41" s="520">
        <f t="shared" si="3"/>
        <v>9832.3</v>
      </c>
      <c r="R41" s="52"/>
      <c r="S41" s="243"/>
      <c r="T41" s="465"/>
      <c r="U41" s="232"/>
      <c r="V41" s="465"/>
      <c r="W41" s="520">
        <f>SUM(S41:V41)</f>
        <v>0</v>
      </c>
      <c r="Y41" s="522" t="s">
        <v>74</v>
      </c>
      <c r="Z41" s="1029"/>
      <c r="AA41" s="465"/>
    </row>
    <row r="42" spans="1:27" ht="18.75" customHeight="1" thickBot="1">
      <c r="A42" s="1008">
        <f t="shared" si="2"/>
        <v>30</v>
      </c>
      <c r="B42" s="525" t="s">
        <v>75</v>
      </c>
      <c r="C42" s="112"/>
      <c r="D42" s="239"/>
      <c r="E42" s="112"/>
      <c r="F42" s="1025"/>
      <c r="G42" s="112"/>
      <c r="H42" s="978">
        <f t="shared" si="14"/>
        <v>0</v>
      </c>
      <c r="I42" s="112"/>
      <c r="J42" s="238"/>
      <c r="K42" s="112"/>
      <c r="L42" s="232"/>
      <c r="M42" s="239"/>
      <c r="N42" s="1026"/>
      <c r="O42" s="241"/>
      <c r="P42" s="238"/>
      <c r="Q42" s="520">
        <f t="shared" si="3"/>
        <v>0</v>
      </c>
      <c r="R42" s="52"/>
      <c r="S42" s="274"/>
      <c r="T42" s="535"/>
      <c r="U42" s="354"/>
      <c r="V42" s="535"/>
      <c r="W42" s="520">
        <f>SUM(S42:V42)</f>
        <v>0</v>
      </c>
      <c r="Y42" s="1033" t="s">
        <v>76</v>
      </c>
      <c r="Z42" s="1034"/>
      <c r="AA42" s="535"/>
    </row>
    <row r="43" spans="1:27" ht="21" customHeight="1" thickBot="1">
      <c r="A43" s="1008">
        <f t="shared" si="2"/>
        <v>31</v>
      </c>
      <c r="B43" s="511" t="s">
        <v>77</v>
      </c>
      <c r="C43" s="199">
        <f aca="true" t="shared" si="15" ref="C43:H43">SUM(C44:C48)</f>
        <v>0</v>
      </c>
      <c r="D43" s="205">
        <f t="shared" si="15"/>
        <v>0</v>
      </c>
      <c r="E43" s="201">
        <f t="shared" si="15"/>
        <v>0</v>
      </c>
      <c r="F43" s="339">
        <f t="shared" si="15"/>
        <v>0</v>
      </c>
      <c r="G43" s="201">
        <f t="shared" si="15"/>
        <v>0</v>
      </c>
      <c r="H43" s="339">
        <f t="shared" si="15"/>
        <v>0</v>
      </c>
      <c r="I43" s="199">
        <f aca="true" t="shared" si="16" ref="I43:Q43">SUM(I44:I48)</f>
        <v>0</v>
      </c>
      <c r="J43" s="264">
        <f t="shared" si="16"/>
        <v>0</v>
      </c>
      <c r="K43" s="199">
        <f t="shared" si="16"/>
        <v>0</v>
      </c>
      <c r="L43" s="206">
        <f t="shared" si="16"/>
        <v>0</v>
      </c>
      <c r="M43" s="205">
        <f t="shared" si="16"/>
        <v>0</v>
      </c>
      <c r="N43" s="1037">
        <f t="shared" si="16"/>
        <v>0</v>
      </c>
      <c r="O43" s="266">
        <f t="shared" si="16"/>
        <v>0</v>
      </c>
      <c r="P43" s="264">
        <f t="shared" si="16"/>
        <v>0</v>
      </c>
      <c r="Q43" s="494">
        <f t="shared" si="16"/>
        <v>0</v>
      </c>
      <c r="R43" s="52"/>
      <c r="S43" s="208">
        <f>SUM(S44:S48)</f>
        <v>0</v>
      </c>
      <c r="T43" s="204">
        <f>SUM(T44:T48)</f>
        <v>0</v>
      </c>
      <c r="U43" s="206">
        <f>SUM(U44:U48)</f>
        <v>0</v>
      </c>
      <c r="V43" s="204">
        <f>SUM(V44:V48)</f>
        <v>0</v>
      </c>
      <c r="W43" s="494">
        <f>SUM(W44:W48)</f>
        <v>0</v>
      </c>
      <c r="Y43" s="111" t="s">
        <v>77</v>
      </c>
      <c r="Z43" s="1023">
        <f>SUM(Z44:Z48)</f>
        <v>0</v>
      </c>
      <c r="AA43" s="1024">
        <f>SUM(AA44:AA48)</f>
        <v>0</v>
      </c>
    </row>
    <row r="44" spans="1:27" ht="18.75" customHeight="1">
      <c r="A44" s="1008">
        <f t="shared" si="2"/>
        <v>32</v>
      </c>
      <c r="B44" s="539">
        <v>12</v>
      </c>
      <c r="C44" s="112"/>
      <c r="D44" s="239"/>
      <c r="E44" s="112"/>
      <c r="F44" s="1025"/>
      <c r="G44" s="112"/>
      <c r="H44" s="978">
        <f t="shared" si="14"/>
        <v>0</v>
      </c>
      <c r="I44" s="112"/>
      <c r="J44" s="238"/>
      <c r="K44" s="112"/>
      <c r="L44" s="232"/>
      <c r="M44" s="239"/>
      <c r="N44" s="1026"/>
      <c r="O44" s="241"/>
      <c r="P44" s="238"/>
      <c r="Q44" s="520">
        <f t="shared" si="3"/>
        <v>0</v>
      </c>
      <c r="R44" s="52"/>
      <c r="S44" s="226"/>
      <c r="T44" s="519"/>
      <c r="U44" s="515"/>
      <c r="V44" s="519"/>
      <c r="W44" s="520">
        <f>SUM(S44:V44)</f>
        <v>0</v>
      </c>
      <c r="Y44" s="1027">
        <v>12</v>
      </c>
      <c r="Z44" s="1028"/>
      <c r="AA44" s="519"/>
    </row>
    <row r="45" spans="1:27" ht="18.75" customHeight="1">
      <c r="A45" s="1008">
        <f t="shared" si="2"/>
        <v>33</v>
      </c>
      <c r="B45" s="539">
        <v>11</v>
      </c>
      <c r="C45" s="112"/>
      <c r="D45" s="239"/>
      <c r="E45" s="112"/>
      <c r="F45" s="1025"/>
      <c r="G45" s="112"/>
      <c r="H45" s="978">
        <f t="shared" si="14"/>
        <v>0</v>
      </c>
      <c r="I45" s="112"/>
      <c r="J45" s="238"/>
      <c r="K45" s="112"/>
      <c r="L45" s="232"/>
      <c r="M45" s="239"/>
      <c r="N45" s="1026"/>
      <c r="O45" s="241"/>
      <c r="P45" s="238"/>
      <c r="Q45" s="520">
        <f t="shared" si="3"/>
        <v>0</v>
      </c>
      <c r="R45" s="52"/>
      <c r="S45" s="296"/>
      <c r="T45" s="544"/>
      <c r="U45" s="215"/>
      <c r="V45" s="544"/>
      <c r="W45" s="520">
        <f>SUM(S45:V45)</f>
        <v>0</v>
      </c>
      <c r="Y45" s="522">
        <v>11</v>
      </c>
      <c r="Z45" s="1029"/>
      <c r="AA45" s="465"/>
    </row>
    <row r="46" spans="1:27" ht="18.75" customHeight="1">
      <c r="A46" s="1008">
        <f t="shared" si="2"/>
        <v>34</v>
      </c>
      <c r="B46" s="539">
        <v>10</v>
      </c>
      <c r="C46" s="112"/>
      <c r="D46" s="239"/>
      <c r="E46" s="112"/>
      <c r="F46" s="1025"/>
      <c r="G46" s="112"/>
      <c r="H46" s="978">
        <f t="shared" si="14"/>
        <v>0</v>
      </c>
      <c r="I46" s="112"/>
      <c r="J46" s="238"/>
      <c r="K46" s="112"/>
      <c r="L46" s="232"/>
      <c r="M46" s="239"/>
      <c r="N46" s="1026"/>
      <c r="O46" s="241"/>
      <c r="P46" s="238"/>
      <c r="Q46" s="520">
        <f t="shared" si="3"/>
        <v>0</v>
      </c>
      <c r="R46" s="52"/>
      <c r="S46" s="296"/>
      <c r="T46" s="544"/>
      <c r="U46" s="215"/>
      <c r="V46" s="544"/>
      <c r="W46" s="520">
        <f>SUM(S46:V46)</f>
        <v>0</v>
      </c>
      <c r="Y46" s="522">
        <v>10</v>
      </c>
      <c r="Z46" s="1029"/>
      <c r="AA46" s="465"/>
    </row>
    <row r="47" spans="1:27" ht="18.75" customHeight="1">
      <c r="A47" s="1008">
        <f t="shared" si="2"/>
        <v>35</v>
      </c>
      <c r="B47" s="545">
        <v>9</v>
      </c>
      <c r="C47" s="112"/>
      <c r="D47" s="239"/>
      <c r="E47" s="112"/>
      <c r="F47" s="1025"/>
      <c r="G47" s="112"/>
      <c r="H47" s="978">
        <f t="shared" si="14"/>
        <v>0</v>
      </c>
      <c r="I47" s="112"/>
      <c r="J47" s="238"/>
      <c r="K47" s="112"/>
      <c r="L47" s="232"/>
      <c r="M47" s="239"/>
      <c r="N47" s="1026"/>
      <c r="O47" s="241"/>
      <c r="P47" s="238"/>
      <c r="Q47" s="520">
        <f t="shared" si="3"/>
        <v>0</v>
      </c>
      <c r="R47" s="52"/>
      <c r="S47" s="243"/>
      <c r="T47" s="465"/>
      <c r="U47" s="232"/>
      <c r="V47" s="465"/>
      <c r="W47" s="520">
        <f>SUM(S47:V47)</f>
        <v>0</v>
      </c>
      <c r="Y47" s="522">
        <v>9</v>
      </c>
      <c r="Z47" s="1029"/>
      <c r="AA47" s="465"/>
    </row>
    <row r="48" spans="1:27" ht="18.75" customHeight="1" thickBot="1">
      <c r="A48" s="1008">
        <f t="shared" si="2"/>
        <v>36</v>
      </c>
      <c r="B48" s="547">
        <v>8</v>
      </c>
      <c r="C48" s="250"/>
      <c r="D48" s="239"/>
      <c r="E48" s="112"/>
      <c r="F48" s="1025"/>
      <c r="G48" s="112"/>
      <c r="H48" s="978">
        <f t="shared" si="14"/>
        <v>0</v>
      </c>
      <c r="I48" s="112"/>
      <c r="J48" s="238"/>
      <c r="K48" s="112"/>
      <c r="L48" s="232"/>
      <c r="M48" s="239"/>
      <c r="N48" s="1026"/>
      <c r="O48" s="241"/>
      <c r="P48" s="238"/>
      <c r="Q48" s="520">
        <f t="shared" si="3"/>
        <v>0</v>
      </c>
      <c r="R48" s="52"/>
      <c r="S48" s="274"/>
      <c r="T48" s="535"/>
      <c r="U48" s="354"/>
      <c r="V48" s="535"/>
      <c r="W48" s="520">
        <f>SUM(S48:V48)</f>
        <v>0</v>
      </c>
      <c r="Y48" s="1041">
        <v>8</v>
      </c>
      <c r="Z48" s="1034"/>
      <c r="AA48" s="535"/>
    </row>
    <row r="49" spans="1:27" ht="26.25" customHeight="1" thickBot="1">
      <c r="A49" s="1008">
        <f t="shared" si="2"/>
        <v>37</v>
      </c>
      <c r="B49" s="549" t="s">
        <v>78</v>
      </c>
      <c r="C49" s="304">
        <f>+C43+C37+C30+C23+C13</f>
        <v>122</v>
      </c>
      <c r="D49" s="308">
        <f>D13+D23+D30+D37+D43</f>
        <v>93113.43000000001</v>
      </c>
      <c r="E49" s="306">
        <f>+E43+E37+E30+E23+E13</f>
        <v>1</v>
      </c>
      <c r="F49" s="1042">
        <f>+F43+F37+F30+F23+F13</f>
        <v>597.51</v>
      </c>
      <c r="G49" s="306">
        <f>+G43+G37+G30+G23+G13</f>
        <v>123</v>
      </c>
      <c r="H49" s="1042">
        <f>+H43+H37+H30+H23+H13</f>
        <v>93710.93999999999</v>
      </c>
      <c r="I49" s="304">
        <f aca="true" t="shared" si="17" ref="I49:Q49">+I43+I37+I30+I23+I13</f>
        <v>0</v>
      </c>
      <c r="J49" s="308">
        <f t="shared" si="17"/>
        <v>0</v>
      </c>
      <c r="K49" s="304">
        <f t="shared" si="17"/>
        <v>77</v>
      </c>
      <c r="L49" s="310">
        <f t="shared" si="17"/>
        <v>124156.3</v>
      </c>
      <c r="M49" s="309">
        <f t="shared" si="17"/>
        <v>0</v>
      </c>
      <c r="N49" s="304">
        <f t="shared" si="17"/>
        <v>0</v>
      </c>
      <c r="O49" s="305">
        <f t="shared" si="17"/>
        <v>0</v>
      </c>
      <c r="P49" s="308">
        <f t="shared" si="17"/>
        <v>0</v>
      </c>
      <c r="Q49" s="309">
        <f t="shared" si="17"/>
        <v>217867.24</v>
      </c>
      <c r="R49" s="52"/>
      <c r="S49" s="311">
        <f>+S43+S37+S30+S23+S13</f>
        <v>0</v>
      </c>
      <c r="T49" s="308">
        <f>+T43+T37+T30+T23+T13</f>
        <v>0</v>
      </c>
      <c r="U49" s="310">
        <f>+U43+U37+U30+U23+U13</f>
        <v>0</v>
      </c>
      <c r="V49" s="308">
        <f>+V43+V37+V30+V23+V13</f>
        <v>0</v>
      </c>
      <c r="W49" s="493">
        <f>+W43+W37+W30+W23+W13</f>
        <v>0</v>
      </c>
      <c r="Y49" s="1043" t="s">
        <v>78</v>
      </c>
      <c r="Z49" s="1044">
        <f>Z13+Z23+Z30+Z37+Z43</f>
        <v>271</v>
      </c>
      <c r="AA49" s="1045">
        <f>AA13+AA23+AA30+AA37+AA43</f>
        <v>198600.44</v>
      </c>
    </row>
    <row r="50" spans="1:27" s="210" customFormat="1" ht="26.25" customHeight="1" thickBot="1">
      <c r="A50" s="210">
        <f t="shared" si="2"/>
        <v>38</v>
      </c>
      <c r="B50" s="1164" t="s">
        <v>80</v>
      </c>
      <c r="C50" s="1165"/>
      <c r="D50" s="1165"/>
      <c r="E50" s="1165"/>
      <c r="F50" s="1165"/>
      <c r="G50" s="1165"/>
      <c r="H50" s="1165"/>
      <c r="I50" s="1165"/>
      <c r="J50" s="1165"/>
      <c r="K50" s="1165"/>
      <c r="L50" s="1165"/>
      <c r="M50" s="1165"/>
      <c r="N50" s="1165"/>
      <c r="O50" s="1165"/>
      <c r="P50" s="1165"/>
      <c r="Q50" s="1166"/>
      <c r="R50" s="207"/>
      <c r="S50" s="1172" t="s">
        <v>81</v>
      </c>
      <c r="T50" s="1173"/>
      <c r="U50" s="1173"/>
      <c r="V50" s="1173"/>
      <c r="W50" s="1174"/>
      <c r="Y50" s="312" t="s">
        <v>79</v>
      </c>
      <c r="Z50" s="313"/>
      <c r="AA50" s="314"/>
    </row>
    <row r="51" spans="1:27" ht="21" customHeight="1" thickBot="1">
      <c r="A51" s="1008">
        <f t="shared" si="2"/>
        <v>39</v>
      </c>
      <c r="B51" s="1046" t="s">
        <v>37</v>
      </c>
      <c r="C51" s="326">
        <f aca="true" t="shared" si="18" ref="C51:Q51">SUM(C52:C57)</f>
        <v>26</v>
      </c>
      <c r="D51" s="555">
        <f t="shared" si="18"/>
        <v>17965.91</v>
      </c>
      <c r="E51" s="326">
        <f t="shared" si="18"/>
        <v>0</v>
      </c>
      <c r="F51" s="555">
        <f t="shared" si="18"/>
        <v>0</v>
      </c>
      <c r="G51" s="326">
        <f t="shared" si="18"/>
        <v>26</v>
      </c>
      <c r="H51" s="555">
        <f t="shared" si="18"/>
        <v>17965.91</v>
      </c>
      <c r="I51" s="326">
        <f t="shared" si="18"/>
        <v>17</v>
      </c>
      <c r="J51" s="327">
        <f t="shared" si="18"/>
        <v>9671.26</v>
      </c>
      <c r="K51" s="328">
        <f t="shared" si="18"/>
        <v>0</v>
      </c>
      <c r="L51" s="330">
        <f t="shared" si="18"/>
        <v>0</v>
      </c>
      <c r="M51" s="329">
        <f t="shared" si="18"/>
        <v>0</v>
      </c>
      <c r="N51" s="326">
        <f t="shared" si="18"/>
        <v>29</v>
      </c>
      <c r="O51" s="322">
        <f t="shared" si="18"/>
        <v>29575.739999999998</v>
      </c>
      <c r="P51" s="327">
        <f t="shared" si="18"/>
        <v>0</v>
      </c>
      <c r="Q51" s="555">
        <f t="shared" si="18"/>
        <v>57212.909999999996</v>
      </c>
      <c r="R51" s="27"/>
      <c r="S51" s="208">
        <f>SUM(S52:S57)</f>
        <v>0</v>
      </c>
      <c r="T51" s="204">
        <f>SUM(T52:T57)</f>
        <v>0</v>
      </c>
      <c r="U51" s="206">
        <f>SUM(U52:U57)</f>
        <v>0</v>
      </c>
      <c r="V51" s="204">
        <f>SUM(V52:V57)</f>
        <v>0</v>
      </c>
      <c r="W51" s="494">
        <f>SUM(W52:W57)</f>
        <v>0</v>
      </c>
      <c r="Y51" s="101" t="s">
        <v>82</v>
      </c>
      <c r="Z51" s="1047">
        <f>SUM(Z52:Z56)</f>
        <v>24</v>
      </c>
      <c r="AA51" s="352">
        <f>SUM(AA52:AA56)</f>
        <v>62790.49</v>
      </c>
    </row>
    <row r="52" spans="1:27" ht="18.75" customHeight="1">
      <c r="A52" s="1008">
        <f t="shared" si="2"/>
        <v>40</v>
      </c>
      <c r="B52" s="539" t="s">
        <v>39</v>
      </c>
      <c r="C52" s="112"/>
      <c r="D52" s="239"/>
      <c r="E52" s="112"/>
      <c r="F52" s="239"/>
      <c r="G52" s="112"/>
      <c r="H52" s="978">
        <f aca="true" t="shared" si="19" ref="H52:H57">D52+F52</f>
        <v>0</v>
      </c>
      <c r="I52" s="112"/>
      <c r="J52" s="238"/>
      <c r="K52" s="112"/>
      <c r="L52" s="232"/>
      <c r="M52" s="239"/>
      <c r="N52" s="1026"/>
      <c r="O52" s="241"/>
      <c r="P52" s="238"/>
      <c r="Q52" s="520">
        <f aca="true" t="shared" si="20" ref="Q52:Q57">H52+J52+L52+M52+O52+P52</f>
        <v>0</v>
      </c>
      <c r="R52" s="52"/>
      <c r="S52" s="226"/>
      <c r="T52" s="519"/>
      <c r="U52" s="515"/>
      <c r="V52" s="519"/>
      <c r="W52" s="520">
        <f aca="true" t="shared" si="21" ref="W52:W57">SUM(S52:V52)</f>
        <v>0</v>
      </c>
      <c r="Y52" s="1027" t="s">
        <v>83</v>
      </c>
      <c r="Z52" s="1028">
        <v>20</v>
      </c>
      <c r="AA52" s="519">
        <v>55569.31</v>
      </c>
    </row>
    <row r="53" spans="1:27" ht="18.75" customHeight="1">
      <c r="A53" s="1008">
        <f t="shared" si="2"/>
        <v>41</v>
      </c>
      <c r="B53" s="522" t="s">
        <v>85</v>
      </c>
      <c r="C53" s="112"/>
      <c r="D53" s="239"/>
      <c r="E53" s="112"/>
      <c r="F53" s="239"/>
      <c r="G53" s="112"/>
      <c r="H53" s="978">
        <f t="shared" si="19"/>
        <v>0</v>
      </c>
      <c r="I53" s="112"/>
      <c r="J53" s="238"/>
      <c r="K53" s="112"/>
      <c r="L53" s="232"/>
      <c r="M53" s="239"/>
      <c r="N53" s="1026"/>
      <c r="O53" s="241"/>
      <c r="P53" s="238"/>
      <c r="Q53" s="520">
        <f t="shared" si="20"/>
        <v>0</v>
      </c>
      <c r="R53" s="52"/>
      <c r="S53" s="243"/>
      <c r="T53" s="465"/>
      <c r="U53" s="232"/>
      <c r="V53" s="465"/>
      <c r="W53" s="520">
        <f t="shared" si="21"/>
        <v>0</v>
      </c>
      <c r="Y53" s="522" t="s">
        <v>84</v>
      </c>
      <c r="Z53" s="1029">
        <v>2</v>
      </c>
      <c r="AA53" s="465">
        <v>5208.01</v>
      </c>
    </row>
    <row r="54" spans="1:27" ht="18.75" customHeight="1">
      <c r="A54" s="1008">
        <f t="shared" si="2"/>
        <v>42</v>
      </c>
      <c r="B54" s="522" t="s">
        <v>43</v>
      </c>
      <c r="C54" s="112"/>
      <c r="D54" s="239"/>
      <c r="E54" s="112"/>
      <c r="F54" s="239"/>
      <c r="G54" s="112"/>
      <c r="H54" s="978">
        <f t="shared" si="19"/>
        <v>0</v>
      </c>
      <c r="I54" s="112"/>
      <c r="J54" s="238"/>
      <c r="K54" s="112"/>
      <c r="L54" s="232"/>
      <c r="M54" s="239"/>
      <c r="N54" s="1026"/>
      <c r="O54" s="241"/>
      <c r="P54" s="238"/>
      <c r="Q54" s="520">
        <f t="shared" si="20"/>
        <v>0</v>
      </c>
      <c r="R54" s="52"/>
      <c r="S54" s="243"/>
      <c r="T54" s="465"/>
      <c r="U54" s="232"/>
      <c r="V54" s="465"/>
      <c r="W54" s="520">
        <f t="shared" si="21"/>
        <v>0</v>
      </c>
      <c r="Y54" s="522" t="s">
        <v>86</v>
      </c>
      <c r="Z54" s="1029">
        <v>2</v>
      </c>
      <c r="AA54" s="465">
        <v>2013.17</v>
      </c>
    </row>
    <row r="55" spans="1:27" ht="18.75" customHeight="1">
      <c r="A55" s="1008">
        <f t="shared" si="2"/>
        <v>43</v>
      </c>
      <c r="B55" s="522" t="s">
        <v>45</v>
      </c>
      <c r="C55" s="112">
        <v>4</v>
      </c>
      <c r="D55" s="239">
        <v>2765.32</v>
      </c>
      <c r="E55" s="112"/>
      <c r="F55" s="239"/>
      <c r="G55" s="1030">
        <f>C55+E55</f>
        <v>4</v>
      </c>
      <c r="H55" s="978">
        <f t="shared" si="19"/>
        <v>2765.32</v>
      </c>
      <c r="I55" s="112"/>
      <c r="J55" s="238"/>
      <c r="K55" s="112"/>
      <c r="L55" s="232"/>
      <c r="M55" s="239"/>
      <c r="N55" s="1026">
        <v>6</v>
      </c>
      <c r="O55" s="241">
        <v>6573.64</v>
      </c>
      <c r="P55" s="238"/>
      <c r="Q55" s="520">
        <f t="shared" si="20"/>
        <v>9338.960000000001</v>
      </c>
      <c r="R55" s="52"/>
      <c r="S55" s="243"/>
      <c r="T55" s="465"/>
      <c r="U55" s="232"/>
      <c r="V55" s="465"/>
      <c r="W55" s="520">
        <f t="shared" si="21"/>
        <v>0</v>
      </c>
      <c r="Y55" s="522" t="s">
        <v>87</v>
      </c>
      <c r="Z55" s="1029"/>
      <c r="AA55" s="465"/>
    </row>
    <row r="56" spans="1:27" ht="18.75" customHeight="1" thickBot="1">
      <c r="A56" s="1008">
        <f t="shared" si="2"/>
        <v>44</v>
      </c>
      <c r="B56" s="522" t="s">
        <v>47</v>
      </c>
      <c r="C56" s="112">
        <v>16</v>
      </c>
      <c r="D56" s="239">
        <v>10893.67</v>
      </c>
      <c r="E56" s="112"/>
      <c r="F56" s="239"/>
      <c r="G56" s="1030">
        <f>C56+E56</f>
        <v>16</v>
      </c>
      <c r="H56" s="978">
        <f t="shared" si="19"/>
        <v>10893.67</v>
      </c>
      <c r="I56" s="112">
        <v>13</v>
      </c>
      <c r="J56" s="238">
        <v>7235.08</v>
      </c>
      <c r="K56" s="112"/>
      <c r="L56" s="232"/>
      <c r="M56" s="239"/>
      <c r="N56" s="1026">
        <v>17</v>
      </c>
      <c r="O56" s="241">
        <v>16451.28</v>
      </c>
      <c r="P56" s="238"/>
      <c r="Q56" s="520">
        <f t="shared" si="20"/>
        <v>34580.03</v>
      </c>
      <c r="R56" s="52"/>
      <c r="S56" s="243"/>
      <c r="T56" s="465"/>
      <c r="U56" s="232"/>
      <c r="V56" s="465"/>
      <c r="W56" s="520">
        <f t="shared" si="21"/>
        <v>0</v>
      </c>
      <c r="Y56" s="1033" t="s">
        <v>88</v>
      </c>
      <c r="Z56" s="1034"/>
      <c r="AA56" s="535"/>
    </row>
    <row r="57" spans="1:27" ht="21.75" customHeight="1" thickBot="1">
      <c r="A57" s="1008">
        <f t="shared" si="2"/>
        <v>45</v>
      </c>
      <c r="B57" s="525" t="s">
        <v>49</v>
      </c>
      <c r="C57" s="112">
        <v>6</v>
      </c>
      <c r="D57" s="239">
        <v>4306.92</v>
      </c>
      <c r="E57" s="112"/>
      <c r="F57" s="239"/>
      <c r="G57" s="1030">
        <f>C57+E57</f>
        <v>6</v>
      </c>
      <c r="H57" s="978">
        <f t="shared" si="19"/>
        <v>4306.92</v>
      </c>
      <c r="I57" s="112">
        <v>4</v>
      </c>
      <c r="J57" s="238">
        <v>2436.18</v>
      </c>
      <c r="K57" s="112"/>
      <c r="L57" s="232"/>
      <c r="M57" s="239"/>
      <c r="N57" s="1026">
        <v>6</v>
      </c>
      <c r="O57" s="241">
        <v>6550.82</v>
      </c>
      <c r="P57" s="238"/>
      <c r="Q57" s="520">
        <f t="shared" si="20"/>
        <v>13293.92</v>
      </c>
      <c r="R57" s="52"/>
      <c r="S57" s="274"/>
      <c r="T57" s="535"/>
      <c r="U57" s="354"/>
      <c r="V57" s="535"/>
      <c r="W57" s="520">
        <f t="shared" si="21"/>
        <v>0</v>
      </c>
      <c r="Y57" s="108" t="s">
        <v>89</v>
      </c>
      <c r="Z57" s="288">
        <f>SUM(Z58:Z62)</f>
        <v>13</v>
      </c>
      <c r="AA57" s="1024">
        <f>SUM(AA58:AA62)</f>
        <v>11403.27</v>
      </c>
    </row>
    <row r="58" spans="1:27" ht="21" customHeight="1" thickBot="1">
      <c r="A58" s="1008">
        <f t="shared" si="2"/>
        <v>46</v>
      </c>
      <c r="B58" s="511" t="s">
        <v>51</v>
      </c>
      <c r="C58" s="199">
        <f aca="true" t="shared" si="22" ref="C58:O58">SUM(C59:C64)</f>
        <v>296</v>
      </c>
      <c r="D58" s="205">
        <f t="shared" si="22"/>
        <v>197042.96999999997</v>
      </c>
      <c r="E58" s="199">
        <f t="shared" si="22"/>
        <v>4</v>
      </c>
      <c r="F58" s="205">
        <f t="shared" si="22"/>
        <v>2561.78</v>
      </c>
      <c r="G58" s="199">
        <f t="shared" si="22"/>
        <v>300</v>
      </c>
      <c r="H58" s="205">
        <f t="shared" si="22"/>
        <v>199604.74999999997</v>
      </c>
      <c r="I58" s="343">
        <f t="shared" si="22"/>
        <v>228</v>
      </c>
      <c r="J58" s="204">
        <f t="shared" si="22"/>
        <v>104714.27</v>
      </c>
      <c r="K58" s="199">
        <f t="shared" si="22"/>
        <v>0</v>
      </c>
      <c r="L58" s="206">
        <f t="shared" si="22"/>
        <v>0</v>
      </c>
      <c r="M58" s="205">
        <f t="shared" si="22"/>
        <v>0</v>
      </c>
      <c r="N58" s="343">
        <f t="shared" si="22"/>
        <v>316</v>
      </c>
      <c r="O58" s="200">
        <f t="shared" si="22"/>
        <v>348467.6</v>
      </c>
      <c r="P58" s="204">
        <v>0</v>
      </c>
      <c r="Q58" s="494">
        <f>SUM(Q59:Q64)</f>
        <v>652786.6200000001</v>
      </c>
      <c r="R58" s="27"/>
      <c r="S58" s="208">
        <f>SUM(S59:S64)</f>
        <v>0</v>
      </c>
      <c r="T58" s="204">
        <f>SUM(T59:T64)</f>
        <v>0</v>
      </c>
      <c r="U58" s="206">
        <f>SUM(U59:U64)</f>
        <v>0</v>
      </c>
      <c r="V58" s="204">
        <f>SUM(V59:V64)</f>
        <v>0</v>
      </c>
      <c r="W58" s="494">
        <f>SUM(W59:W64)</f>
        <v>0</v>
      </c>
      <c r="Y58" s="1048">
        <v>14</v>
      </c>
      <c r="Z58" s="214">
        <v>8</v>
      </c>
      <c r="AA58" s="519">
        <v>7857.76</v>
      </c>
    </row>
    <row r="59" spans="1:27" ht="18.75" customHeight="1">
      <c r="A59" s="1008">
        <f t="shared" si="2"/>
        <v>47</v>
      </c>
      <c r="B59" s="539" t="s">
        <v>53</v>
      </c>
      <c r="C59" s="112">
        <v>19</v>
      </c>
      <c r="D59" s="239">
        <v>13119.83</v>
      </c>
      <c r="E59" s="112"/>
      <c r="F59" s="239"/>
      <c r="G59" s="1030">
        <f aca="true" t="shared" si="23" ref="G59:H64">C59+E59</f>
        <v>19</v>
      </c>
      <c r="H59" s="978">
        <f t="shared" si="23"/>
        <v>13119.83</v>
      </c>
      <c r="I59" s="112">
        <v>12</v>
      </c>
      <c r="J59" s="238">
        <v>6112.01</v>
      </c>
      <c r="K59" s="112"/>
      <c r="L59" s="232"/>
      <c r="M59" s="239"/>
      <c r="N59" s="1026">
        <v>23</v>
      </c>
      <c r="O59" s="241">
        <v>25832.72</v>
      </c>
      <c r="P59" s="238"/>
      <c r="Q59" s="520">
        <f aca="true" t="shared" si="24" ref="Q59:Q64">H59+J59+L59+M59+O59+P59</f>
        <v>45064.56</v>
      </c>
      <c r="R59" s="52"/>
      <c r="S59" s="226"/>
      <c r="T59" s="519"/>
      <c r="U59" s="515"/>
      <c r="V59" s="519"/>
      <c r="W59" s="520">
        <f aca="true" t="shared" si="25" ref="W59:W64">SUM(S59:V59)</f>
        <v>0</v>
      </c>
      <c r="Y59" s="565">
        <v>13</v>
      </c>
      <c r="Z59" s="112">
        <v>3</v>
      </c>
      <c r="AA59" s="465">
        <v>1777.7</v>
      </c>
    </row>
    <row r="60" spans="1:27" ht="18.75" customHeight="1">
      <c r="A60" s="1008">
        <f t="shared" si="2"/>
        <v>48</v>
      </c>
      <c r="B60" s="522" t="s">
        <v>55</v>
      </c>
      <c r="C60" s="112">
        <v>37</v>
      </c>
      <c r="D60" s="239">
        <v>25087.6</v>
      </c>
      <c r="E60" s="112"/>
      <c r="F60" s="239"/>
      <c r="G60" s="1030">
        <f t="shared" si="23"/>
        <v>37</v>
      </c>
      <c r="H60" s="978">
        <f t="shared" si="23"/>
        <v>25087.6</v>
      </c>
      <c r="I60" s="112">
        <v>25</v>
      </c>
      <c r="J60" s="238">
        <v>11523.18</v>
      </c>
      <c r="K60" s="112"/>
      <c r="L60" s="232"/>
      <c r="M60" s="239"/>
      <c r="N60" s="1026">
        <v>42</v>
      </c>
      <c r="O60" s="241">
        <v>47171.9</v>
      </c>
      <c r="P60" s="238"/>
      <c r="Q60" s="520">
        <f t="shared" si="24"/>
        <v>83782.68</v>
      </c>
      <c r="R60" s="52"/>
      <c r="S60" s="243"/>
      <c r="T60" s="465"/>
      <c r="U60" s="232"/>
      <c r="V60" s="465"/>
      <c r="W60" s="520">
        <f t="shared" si="25"/>
        <v>0</v>
      </c>
      <c r="Y60" s="565">
        <v>12</v>
      </c>
      <c r="Z60" s="112">
        <v>1</v>
      </c>
      <c r="AA60" s="465">
        <v>829.98</v>
      </c>
    </row>
    <row r="61" spans="1:27" ht="18.75" customHeight="1">
      <c r="A61" s="1008">
        <f t="shared" si="2"/>
        <v>49</v>
      </c>
      <c r="B61" s="522" t="s">
        <v>57</v>
      </c>
      <c r="C61" s="112">
        <v>177</v>
      </c>
      <c r="D61" s="239">
        <v>118795.47</v>
      </c>
      <c r="E61" s="112">
        <v>4</v>
      </c>
      <c r="F61" s="239">
        <v>2561.78</v>
      </c>
      <c r="G61" s="1030">
        <f t="shared" si="23"/>
        <v>181</v>
      </c>
      <c r="H61" s="978">
        <f t="shared" si="23"/>
        <v>121357.25</v>
      </c>
      <c r="I61" s="112">
        <v>154</v>
      </c>
      <c r="J61" s="238">
        <v>79776.18</v>
      </c>
      <c r="K61" s="112"/>
      <c r="L61" s="232"/>
      <c r="M61" s="239"/>
      <c r="N61" s="1026">
        <v>179</v>
      </c>
      <c r="O61" s="241">
        <v>196277.8</v>
      </c>
      <c r="P61" s="238"/>
      <c r="Q61" s="520">
        <f t="shared" si="24"/>
        <v>397411.23</v>
      </c>
      <c r="R61" s="52"/>
      <c r="S61" s="243"/>
      <c r="T61" s="465"/>
      <c r="U61" s="232"/>
      <c r="V61" s="465"/>
      <c r="W61" s="520">
        <f t="shared" si="25"/>
        <v>0</v>
      </c>
      <c r="Y61" s="565">
        <v>11</v>
      </c>
      <c r="Z61" s="112"/>
      <c r="AA61" s="465"/>
    </row>
    <row r="62" spans="1:27" ht="18.75" customHeight="1" thickBot="1">
      <c r="A62" s="1008">
        <f t="shared" si="2"/>
        <v>50</v>
      </c>
      <c r="B62" s="522" t="s">
        <v>59</v>
      </c>
      <c r="C62" s="112">
        <v>38</v>
      </c>
      <c r="D62" s="239">
        <v>24113.68</v>
      </c>
      <c r="E62" s="112"/>
      <c r="F62" s="239"/>
      <c r="G62" s="1030">
        <f t="shared" si="23"/>
        <v>38</v>
      </c>
      <c r="H62" s="978">
        <f t="shared" si="23"/>
        <v>24113.68</v>
      </c>
      <c r="I62" s="112">
        <v>28</v>
      </c>
      <c r="J62" s="238">
        <v>3537.55</v>
      </c>
      <c r="K62" s="112"/>
      <c r="L62" s="232"/>
      <c r="M62" s="239"/>
      <c r="N62" s="1026">
        <v>35</v>
      </c>
      <c r="O62" s="241">
        <v>38169.44</v>
      </c>
      <c r="P62" s="238"/>
      <c r="Q62" s="520">
        <f t="shared" si="24"/>
        <v>65820.67</v>
      </c>
      <c r="R62" s="52"/>
      <c r="S62" s="243"/>
      <c r="T62" s="465"/>
      <c r="U62" s="232"/>
      <c r="V62" s="465"/>
      <c r="W62" s="520">
        <f t="shared" si="25"/>
        <v>0</v>
      </c>
      <c r="Y62" s="1049">
        <v>10</v>
      </c>
      <c r="Z62" s="250">
        <v>1</v>
      </c>
      <c r="AA62" s="535">
        <v>937.83</v>
      </c>
    </row>
    <row r="63" spans="1:27" ht="21" customHeight="1" thickBot="1">
      <c r="A63" s="1008">
        <f t="shared" si="2"/>
        <v>51</v>
      </c>
      <c r="B63" s="522" t="s">
        <v>61</v>
      </c>
      <c r="C63" s="112">
        <v>18</v>
      </c>
      <c r="D63" s="239">
        <v>11731.8</v>
      </c>
      <c r="E63" s="112"/>
      <c r="F63" s="239"/>
      <c r="G63" s="1030">
        <f t="shared" si="23"/>
        <v>18</v>
      </c>
      <c r="H63" s="978">
        <f t="shared" si="23"/>
        <v>11731.8</v>
      </c>
      <c r="I63" s="112">
        <v>6</v>
      </c>
      <c r="J63" s="238">
        <v>2556.46</v>
      </c>
      <c r="K63" s="112"/>
      <c r="L63" s="232"/>
      <c r="M63" s="239"/>
      <c r="N63" s="1026">
        <v>29</v>
      </c>
      <c r="O63" s="241">
        <v>32108.92</v>
      </c>
      <c r="P63" s="238"/>
      <c r="Q63" s="520">
        <f t="shared" si="24"/>
        <v>46397.17999999999</v>
      </c>
      <c r="R63" s="52"/>
      <c r="S63" s="243"/>
      <c r="T63" s="465"/>
      <c r="U63" s="232"/>
      <c r="V63" s="465"/>
      <c r="W63" s="520">
        <f t="shared" si="25"/>
        <v>0</v>
      </c>
      <c r="Y63" s="111" t="s">
        <v>90</v>
      </c>
      <c r="Z63" s="288">
        <f>SUM(Z64:Z68)</f>
        <v>0</v>
      </c>
      <c r="AA63" s="1024">
        <f>SUM(AA64:AA68)</f>
        <v>0</v>
      </c>
    </row>
    <row r="64" spans="1:27" ht="18.75" customHeight="1" thickBot="1">
      <c r="A64" s="1008">
        <f t="shared" si="2"/>
        <v>52</v>
      </c>
      <c r="B64" s="525" t="s">
        <v>63</v>
      </c>
      <c r="C64" s="112">
        <v>7</v>
      </c>
      <c r="D64" s="239">
        <v>4194.59</v>
      </c>
      <c r="E64" s="112"/>
      <c r="F64" s="239"/>
      <c r="G64" s="1030">
        <f t="shared" si="23"/>
        <v>7</v>
      </c>
      <c r="H64" s="978">
        <f t="shared" si="23"/>
        <v>4194.59</v>
      </c>
      <c r="I64" s="112">
        <v>3</v>
      </c>
      <c r="J64" s="238">
        <v>1208.89</v>
      </c>
      <c r="K64" s="112"/>
      <c r="L64" s="232"/>
      <c r="M64" s="239"/>
      <c r="N64" s="1026">
        <v>8</v>
      </c>
      <c r="O64" s="241">
        <v>8906.82</v>
      </c>
      <c r="P64" s="238"/>
      <c r="Q64" s="520">
        <f t="shared" si="24"/>
        <v>14310.3</v>
      </c>
      <c r="R64" s="52"/>
      <c r="S64" s="274"/>
      <c r="T64" s="535"/>
      <c r="U64" s="354"/>
      <c r="V64" s="535"/>
      <c r="W64" s="520">
        <f t="shared" si="25"/>
        <v>0</v>
      </c>
      <c r="Y64" s="1027" t="s">
        <v>91</v>
      </c>
      <c r="Z64" s="214"/>
      <c r="AA64" s="519"/>
    </row>
    <row r="65" spans="1:27" ht="21" customHeight="1" thickBot="1">
      <c r="A65" s="1008">
        <f t="shared" si="2"/>
        <v>53</v>
      </c>
      <c r="B65" s="511" t="s">
        <v>93</v>
      </c>
      <c r="C65" s="199">
        <f aca="true" t="shared" si="26" ref="C65:O65">SUM(C66:C70)</f>
        <v>80</v>
      </c>
      <c r="D65" s="205">
        <f t="shared" si="26"/>
        <v>50484.880000000005</v>
      </c>
      <c r="E65" s="199">
        <f t="shared" si="26"/>
        <v>5</v>
      </c>
      <c r="F65" s="205">
        <f t="shared" si="26"/>
        <v>3074.67</v>
      </c>
      <c r="G65" s="199">
        <f t="shared" si="26"/>
        <v>85</v>
      </c>
      <c r="H65" s="205">
        <f t="shared" si="26"/>
        <v>53559.55</v>
      </c>
      <c r="I65" s="343">
        <f t="shared" si="26"/>
        <v>74</v>
      </c>
      <c r="J65" s="204">
        <f t="shared" si="26"/>
        <v>27346.299999999996</v>
      </c>
      <c r="K65" s="199">
        <f t="shared" si="26"/>
        <v>0</v>
      </c>
      <c r="L65" s="206">
        <f t="shared" si="26"/>
        <v>0</v>
      </c>
      <c r="M65" s="205">
        <f t="shared" si="26"/>
        <v>0</v>
      </c>
      <c r="N65" s="343">
        <f t="shared" si="26"/>
        <v>96</v>
      </c>
      <c r="O65" s="200">
        <f t="shared" si="26"/>
        <v>107317.06</v>
      </c>
      <c r="P65" s="204">
        <v>0</v>
      </c>
      <c r="Q65" s="494">
        <f>SUM(Q66:Q70)</f>
        <v>188222.90999999997</v>
      </c>
      <c r="R65" s="27"/>
      <c r="S65" s="208">
        <f>SUM(S66:S70)</f>
        <v>0</v>
      </c>
      <c r="T65" s="204">
        <f>SUM(T66:T70)</f>
        <v>0</v>
      </c>
      <c r="U65" s="206">
        <f>SUM(U66:U70)</f>
        <v>0</v>
      </c>
      <c r="V65" s="204">
        <f>SUM(V66:V70)</f>
        <v>0</v>
      </c>
      <c r="W65" s="494">
        <f>SUM(W66:W70)</f>
        <v>0</v>
      </c>
      <c r="Y65" s="522" t="s">
        <v>92</v>
      </c>
      <c r="Z65" s="112"/>
      <c r="AA65" s="465"/>
    </row>
    <row r="66" spans="1:27" ht="18.75" customHeight="1">
      <c r="A66" s="1008">
        <f t="shared" si="2"/>
        <v>54</v>
      </c>
      <c r="B66" s="539" t="s">
        <v>67</v>
      </c>
      <c r="C66" s="112">
        <v>7</v>
      </c>
      <c r="D66" s="239">
        <v>4493.09</v>
      </c>
      <c r="E66" s="112"/>
      <c r="F66" s="239"/>
      <c r="G66" s="1030">
        <f>C66+E66</f>
        <v>7</v>
      </c>
      <c r="H66" s="978">
        <f aca="true" t="shared" si="27" ref="H66:H76">D66+F66</f>
        <v>4493.09</v>
      </c>
      <c r="I66" s="112">
        <v>6</v>
      </c>
      <c r="J66" s="238">
        <v>2383.42</v>
      </c>
      <c r="K66" s="112"/>
      <c r="L66" s="232"/>
      <c r="M66" s="239"/>
      <c r="N66" s="1026">
        <v>8</v>
      </c>
      <c r="O66" s="241">
        <v>9823.28</v>
      </c>
      <c r="P66" s="238"/>
      <c r="Q66" s="520">
        <f>H66+J66+L66+M66+O66+P66</f>
        <v>16699.79</v>
      </c>
      <c r="R66" s="52"/>
      <c r="S66" s="226"/>
      <c r="T66" s="519"/>
      <c r="U66" s="515"/>
      <c r="V66" s="519"/>
      <c r="W66" s="520">
        <f>SUM(S66:V66)</f>
        <v>0</v>
      </c>
      <c r="Y66" s="522" t="s">
        <v>94</v>
      </c>
      <c r="Z66" s="112"/>
      <c r="AA66" s="465"/>
    </row>
    <row r="67" spans="1:27" ht="18.75" customHeight="1">
      <c r="A67" s="1008">
        <f t="shared" si="2"/>
        <v>55</v>
      </c>
      <c r="B67" s="522" t="s">
        <v>69</v>
      </c>
      <c r="C67" s="112">
        <v>33</v>
      </c>
      <c r="D67" s="239">
        <v>20902.42</v>
      </c>
      <c r="E67" s="112">
        <v>3</v>
      </c>
      <c r="F67" s="239">
        <v>1845.21</v>
      </c>
      <c r="G67" s="1030">
        <f>C67+E67</f>
        <v>36</v>
      </c>
      <c r="H67" s="978">
        <f t="shared" si="27"/>
        <v>22747.629999999997</v>
      </c>
      <c r="I67" s="112">
        <v>36</v>
      </c>
      <c r="J67" s="238">
        <v>17520.18</v>
      </c>
      <c r="K67" s="112"/>
      <c r="L67" s="232"/>
      <c r="M67" s="239"/>
      <c r="N67" s="1026">
        <v>45</v>
      </c>
      <c r="O67" s="241">
        <v>49548.2</v>
      </c>
      <c r="P67" s="238"/>
      <c r="Q67" s="520">
        <f>H67+J67+L67+M67+O67+P67</f>
        <v>89816.01</v>
      </c>
      <c r="R67" s="52"/>
      <c r="S67" s="243"/>
      <c r="T67" s="465"/>
      <c r="U67" s="232"/>
      <c r="V67" s="465"/>
      <c r="W67" s="520">
        <f>SUM(S67:V67)</f>
        <v>0</v>
      </c>
      <c r="Y67" s="522" t="s">
        <v>95</v>
      </c>
      <c r="Z67" s="112"/>
      <c r="AA67" s="465"/>
    </row>
    <row r="68" spans="1:27" ht="18.75" customHeight="1" thickBot="1">
      <c r="A68" s="1008">
        <f t="shared" si="2"/>
        <v>56</v>
      </c>
      <c r="B68" s="522" t="s">
        <v>71</v>
      </c>
      <c r="C68" s="112">
        <v>25</v>
      </c>
      <c r="D68" s="239">
        <v>15921.92</v>
      </c>
      <c r="E68" s="112"/>
      <c r="F68" s="239"/>
      <c r="G68" s="1030">
        <f>C68+E68</f>
        <v>25</v>
      </c>
      <c r="H68" s="978">
        <f t="shared" si="27"/>
        <v>15921.92</v>
      </c>
      <c r="I68" s="112">
        <v>20</v>
      </c>
      <c r="J68" s="238">
        <v>3161.8</v>
      </c>
      <c r="K68" s="112"/>
      <c r="L68" s="232"/>
      <c r="M68" s="239"/>
      <c r="N68" s="1026">
        <v>24</v>
      </c>
      <c r="O68" s="241">
        <v>27538.46</v>
      </c>
      <c r="P68" s="238"/>
      <c r="Q68" s="520">
        <f>H68+J68+L68+M68+O68+P68</f>
        <v>46622.18</v>
      </c>
      <c r="R68" s="52"/>
      <c r="S68" s="243"/>
      <c r="T68" s="465"/>
      <c r="U68" s="232"/>
      <c r="V68" s="465"/>
      <c r="W68" s="520">
        <f>SUM(S68:V68)</f>
        <v>0</v>
      </c>
      <c r="Y68" s="1033" t="s">
        <v>96</v>
      </c>
      <c r="Z68" s="250"/>
      <c r="AA68" s="535"/>
    </row>
    <row r="69" spans="1:27" ht="21.75" customHeight="1" thickBot="1">
      <c r="A69" s="1008">
        <f t="shared" si="2"/>
        <v>57</v>
      </c>
      <c r="B69" s="522" t="s">
        <v>73</v>
      </c>
      <c r="C69" s="112">
        <v>15</v>
      </c>
      <c r="D69" s="239">
        <v>9167.45</v>
      </c>
      <c r="E69" s="112">
        <v>2</v>
      </c>
      <c r="F69" s="239">
        <v>1229.46</v>
      </c>
      <c r="G69" s="1030">
        <f>C69+E69</f>
        <v>17</v>
      </c>
      <c r="H69" s="978">
        <f t="shared" si="27"/>
        <v>10396.91</v>
      </c>
      <c r="I69" s="112">
        <v>12</v>
      </c>
      <c r="J69" s="238">
        <v>4280.9</v>
      </c>
      <c r="K69" s="112"/>
      <c r="L69" s="232"/>
      <c r="M69" s="239"/>
      <c r="N69" s="1026">
        <v>19</v>
      </c>
      <c r="O69" s="241">
        <v>20407.12</v>
      </c>
      <c r="P69" s="238"/>
      <c r="Q69" s="520">
        <f>H69+J69+L69+M69+O69+P69</f>
        <v>35084.93</v>
      </c>
      <c r="R69" s="52"/>
      <c r="S69" s="243"/>
      <c r="T69" s="465"/>
      <c r="U69" s="232"/>
      <c r="V69" s="465"/>
      <c r="W69" s="520">
        <f>SUM(S69:V69)</f>
        <v>0</v>
      </c>
      <c r="Y69" s="1050" t="s">
        <v>97</v>
      </c>
      <c r="Z69" s="288">
        <f>SUM(Z70:Z74)</f>
        <v>2</v>
      </c>
      <c r="AA69" s="1024">
        <f>SUM(AA70:AA74)</f>
        <v>1974.95</v>
      </c>
    </row>
    <row r="70" spans="1:27" ht="19.5" customHeight="1" thickBot="1">
      <c r="A70" s="1008">
        <f t="shared" si="2"/>
        <v>58</v>
      </c>
      <c r="B70" s="525" t="s">
        <v>98</v>
      </c>
      <c r="C70" s="112"/>
      <c r="D70" s="239"/>
      <c r="E70" s="112"/>
      <c r="F70" s="239"/>
      <c r="G70" s="112"/>
      <c r="H70" s="978">
        <f t="shared" si="27"/>
        <v>0</v>
      </c>
      <c r="I70" s="112"/>
      <c r="J70" s="238"/>
      <c r="K70" s="112"/>
      <c r="L70" s="232"/>
      <c r="M70" s="239"/>
      <c r="N70" s="1026"/>
      <c r="O70" s="241"/>
      <c r="P70" s="238"/>
      <c r="Q70" s="520">
        <f>H70+J70+L70+M70+O70+P70</f>
        <v>0</v>
      </c>
      <c r="R70" s="52"/>
      <c r="S70" s="274"/>
      <c r="T70" s="535"/>
      <c r="U70" s="354"/>
      <c r="V70" s="535"/>
      <c r="W70" s="520">
        <f>SUM(S70:V70)</f>
        <v>0</v>
      </c>
      <c r="Y70" s="1027" t="s">
        <v>91</v>
      </c>
      <c r="Z70" s="214">
        <v>2</v>
      </c>
      <c r="AA70" s="519">
        <v>1974.95</v>
      </c>
    </row>
    <row r="71" spans="1:27" ht="21" customHeight="1" thickBot="1">
      <c r="A71" s="1008">
        <f t="shared" si="2"/>
        <v>59</v>
      </c>
      <c r="B71" s="511" t="s">
        <v>99</v>
      </c>
      <c r="C71" s="199">
        <v>0</v>
      </c>
      <c r="D71" s="205">
        <v>0</v>
      </c>
      <c r="E71" s="199">
        <v>0</v>
      </c>
      <c r="F71" s="205">
        <v>0</v>
      </c>
      <c r="G71" s="199">
        <v>0</v>
      </c>
      <c r="H71" s="205">
        <v>0</v>
      </c>
      <c r="I71" s="199">
        <v>0</v>
      </c>
      <c r="J71" s="204">
        <v>0</v>
      </c>
      <c r="K71" s="199">
        <v>0</v>
      </c>
      <c r="L71" s="206">
        <v>0</v>
      </c>
      <c r="M71" s="205">
        <v>0</v>
      </c>
      <c r="N71" s="199">
        <v>0</v>
      </c>
      <c r="O71" s="200">
        <v>0</v>
      </c>
      <c r="P71" s="204">
        <v>0</v>
      </c>
      <c r="Q71" s="494">
        <v>0</v>
      </c>
      <c r="R71" s="27"/>
      <c r="S71" s="208">
        <f>SUM(S72:S76)</f>
        <v>0</v>
      </c>
      <c r="T71" s="204">
        <f>SUM(T72:T76)</f>
        <v>0</v>
      </c>
      <c r="U71" s="206">
        <f>SUM(U72:U76)</f>
        <v>0</v>
      </c>
      <c r="V71" s="204">
        <f>SUM(V72:V76)</f>
        <v>0</v>
      </c>
      <c r="W71" s="494">
        <f>SUM(W72:W76)</f>
        <v>0</v>
      </c>
      <c r="Y71" s="522" t="s">
        <v>92</v>
      </c>
      <c r="Z71" s="112"/>
      <c r="AA71" s="465"/>
    </row>
    <row r="72" spans="1:27" ht="18.75" customHeight="1">
      <c r="A72" s="1008">
        <f t="shared" si="2"/>
        <v>60</v>
      </c>
      <c r="B72" s="539">
        <v>12</v>
      </c>
      <c r="C72" s="112"/>
      <c r="D72" s="239"/>
      <c r="E72" s="112"/>
      <c r="F72" s="239"/>
      <c r="G72" s="112"/>
      <c r="H72" s="978">
        <f t="shared" si="27"/>
        <v>0</v>
      </c>
      <c r="I72" s="112"/>
      <c r="J72" s="238"/>
      <c r="K72" s="112"/>
      <c r="L72" s="232"/>
      <c r="M72" s="239"/>
      <c r="N72" s="1026"/>
      <c r="O72" s="241"/>
      <c r="P72" s="238"/>
      <c r="Q72" s="520">
        <f>H72+J72+L72+M72+O72+P72</f>
        <v>0</v>
      </c>
      <c r="R72" s="52"/>
      <c r="S72" s="226"/>
      <c r="T72" s="519"/>
      <c r="U72" s="515"/>
      <c r="V72" s="519"/>
      <c r="W72" s="520">
        <f>SUM(S72:V72)</f>
        <v>0</v>
      </c>
      <c r="Y72" s="522" t="s">
        <v>94</v>
      </c>
      <c r="Z72" s="112"/>
      <c r="AA72" s="465"/>
    </row>
    <row r="73" spans="1:27" ht="18.75" customHeight="1">
      <c r="A73" s="1008">
        <f t="shared" si="2"/>
        <v>61</v>
      </c>
      <c r="B73" s="539">
        <v>11</v>
      </c>
      <c r="C73" s="112"/>
      <c r="D73" s="239"/>
      <c r="E73" s="112"/>
      <c r="F73" s="239"/>
      <c r="G73" s="112"/>
      <c r="H73" s="978">
        <f t="shared" si="27"/>
        <v>0</v>
      </c>
      <c r="I73" s="112"/>
      <c r="J73" s="238"/>
      <c r="K73" s="112"/>
      <c r="L73" s="232"/>
      <c r="M73" s="239"/>
      <c r="N73" s="1026"/>
      <c r="O73" s="241"/>
      <c r="P73" s="238"/>
      <c r="Q73" s="520">
        <f>H73+J73+L73+M73+O73+P73</f>
        <v>0</v>
      </c>
      <c r="R73" s="52"/>
      <c r="S73" s="296"/>
      <c r="T73" s="544"/>
      <c r="U73" s="215"/>
      <c r="V73" s="544"/>
      <c r="W73" s="520">
        <f>SUM(S73:V73)</f>
        <v>0</v>
      </c>
      <c r="Y73" s="522" t="s">
        <v>95</v>
      </c>
      <c r="Z73" s="112"/>
      <c r="AA73" s="465"/>
    </row>
    <row r="74" spans="1:27" ht="18.75" customHeight="1" thickBot="1">
      <c r="A74" s="1008">
        <f t="shared" si="2"/>
        <v>62</v>
      </c>
      <c r="B74" s="539">
        <v>10</v>
      </c>
      <c r="C74" s="112"/>
      <c r="D74" s="239"/>
      <c r="E74" s="112"/>
      <c r="F74" s="239"/>
      <c r="G74" s="112"/>
      <c r="H74" s="978">
        <f t="shared" si="27"/>
        <v>0</v>
      </c>
      <c r="I74" s="112"/>
      <c r="J74" s="238"/>
      <c r="K74" s="112"/>
      <c r="L74" s="232"/>
      <c r="M74" s="239"/>
      <c r="N74" s="1026"/>
      <c r="O74" s="241"/>
      <c r="P74" s="238"/>
      <c r="Q74" s="520">
        <f>H74+J74+L74+M74+O74+P74</f>
        <v>0</v>
      </c>
      <c r="R74" s="52"/>
      <c r="S74" s="296"/>
      <c r="T74" s="544"/>
      <c r="U74" s="215"/>
      <c r="V74" s="544"/>
      <c r="W74" s="520">
        <f>SUM(S74:V74)</f>
        <v>0</v>
      </c>
      <c r="Y74" s="1033" t="s">
        <v>96</v>
      </c>
      <c r="Z74" s="250"/>
      <c r="AA74" s="535"/>
    </row>
    <row r="75" spans="1:27" ht="18.75" customHeight="1" thickBot="1">
      <c r="A75" s="1008">
        <f t="shared" si="2"/>
        <v>63</v>
      </c>
      <c r="B75" s="545">
        <v>9</v>
      </c>
      <c r="C75" s="112"/>
      <c r="D75" s="239"/>
      <c r="E75" s="112"/>
      <c r="F75" s="239"/>
      <c r="G75" s="112"/>
      <c r="H75" s="978">
        <f t="shared" si="27"/>
        <v>0</v>
      </c>
      <c r="I75" s="112"/>
      <c r="J75" s="238"/>
      <c r="K75" s="112"/>
      <c r="L75" s="232"/>
      <c r="M75" s="239"/>
      <c r="N75" s="1026"/>
      <c r="O75" s="241"/>
      <c r="P75" s="238"/>
      <c r="Q75" s="520">
        <f>H75+J75+L75+M75+O75+P75</f>
        <v>0</v>
      </c>
      <c r="R75" s="52"/>
      <c r="S75" s="243"/>
      <c r="T75" s="465"/>
      <c r="U75" s="232"/>
      <c r="V75" s="465"/>
      <c r="W75" s="520">
        <f>SUM(S75:V75)</f>
        <v>0</v>
      </c>
      <c r="Y75" s="1051" t="s">
        <v>100</v>
      </c>
      <c r="Z75" s="288">
        <f>SUM(Z76:Z80)</f>
        <v>0</v>
      </c>
      <c r="AA75" s="1024">
        <f>SUM(AA76:AA80)</f>
        <v>0</v>
      </c>
    </row>
    <row r="76" spans="1:27" ht="18.75" customHeight="1" thickBot="1">
      <c r="A76" s="1008">
        <f t="shared" si="2"/>
        <v>64</v>
      </c>
      <c r="B76" s="547">
        <v>8</v>
      </c>
      <c r="C76" s="112"/>
      <c r="D76" s="239"/>
      <c r="E76" s="112"/>
      <c r="F76" s="239"/>
      <c r="G76" s="112"/>
      <c r="H76" s="978">
        <f t="shared" si="27"/>
        <v>0</v>
      </c>
      <c r="I76" s="112"/>
      <c r="J76" s="238"/>
      <c r="K76" s="112"/>
      <c r="L76" s="232"/>
      <c r="M76" s="239"/>
      <c r="N76" s="1026"/>
      <c r="O76" s="241"/>
      <c r="P76" s="238"/>
      <c r="Q76" s="520">
        <f>H76+J76+L76+M76+O76+P76</f>
        <v>0</v>
      </c>
      <c r="R76" s="52"/>
      <c r="S76" s="274"/>
      <c r="T76" s="535"/>
      <c r="U76" s="354"/>
      <c r="V76" s="535"/>
      <c r="W76" s="520">
        <f>SUM(S76:V76)</f>
        <v>0</v>
      </c>
      <c r="Y76" s="1027" t="s">
        <v>101</v>
      </c>
      <c r="Z76" s="214"/>
      <c r="AA76" s="519"/>
    </row>
    <row r="77" spans="1:27" ht="21" customHeight="1" thickBot="1">
      <c r="A77" s="1008">
        <f t="shared" si="2"/>
        <v>65</v>
      </c>
      <c r="B77" s="562" t="s">
        <v>82</v>
      </c>
      <c r="C77" s="199">
        <f aca="true" t="shared" si="28" ref="C77:Q77">SUM(C78:C82)</f>
        <v>52</v>
      </c>
      <c r="D77" s="205">
        <f t="shared" si="28"/>
        <v>176126.28</v>
      </c>
      <c r="E77" s="199">
        <f t="shared" si="28"/>
        <v>2</v>
      </c>
      <c r="F77" s="205">
        <f t="shared" si="28"/>
        <v>6136.06</v>
      </c>
      <c r="G77" s="199">
        <f t="shared" si="28"/>
        <v>54</v>
      </c>
      <c r="H77" s="205">
        <f t="shared" si="28"/>
        <v>182262.34</v>
      </c>
      <c r="I77" s="199">
        <f t="shared" si="28"/>
        <v>46</v>
      </c>
      <c r="J77" s="204">
        <f t="shared" si="28"/>
        <v>17261.72</v>
      </c>
      <c r="K77" s="199">
        <f t="shared" si="28"/>
        <v>0</v>
      </c>
      <c r="L77" s="206">
        <f t="shared" si="28"/>
        <v>0</v>
      </c>
      <c r="M77" s="205">
        <f t="shared" si="28"/>
        <v>0</v>
      </c>
      <c r="N77" s="199">
        <f t="shared" si="28"/>
        <v>54</v>
      </c>
      <c r="O77" s="200">
        <f t="shared" si="28"/>
        <v>42778.4</v>
      </c>
      <c r="P77" s="204">
        <f t="shared" si="28"/>
        <v>0</v>
      </c>
      <c r="Q77" s="494">
        <f t="shared" si="28"/>
        <v>242302.46</v>
      </c>
      <c r="R77" s="27"/>
      <c r="S77" s="208">
        <f>SUM(S78:S82)</f>
        <v>0</v>
      </c>
      <c r="T77" s="204">
        <f>SUM(T78:T82)</f>
        <v>0</v>
      </c>
      <c r="U77" s="206">
        <f>SUM(U78:U82)</f>
        <v>0</v>
      </c>
      <c r="V77" s="204">
        <f>SUM(V78:V82)</f>
        <v>0</v>
      </c>
      <c r="W77" s="494">
        <f>SUM(W78:W82)</f>
        <v>0</v>
      </c>
      <c r="Y77" s="522" t="s">
        <v>102</v>
      </c>
      <c r="Z77" s="112"/>
      <c r="AA77" s="465"/>
    </row>
    <row r="78" spans="1:27" ht="18.75" customHeight="1">
      <c r="A78" s="1008">
        <f aca="true" t="shared" si="29" ref="A78:A134">A77+1</f>
        <v>66</v>
      </c>
      <c r="B78" s="539" t="s">
        <v>83</v>
      </c>
      <c r="C78" s="112">
        <v>6</v>
      </c>
      <c r="D78" s="239">
        <v>22514.29</v>
      </c>
      <c r="E78" s="112"/>
      <c r="F78" s="239"/>
      <c r="G78" s="1030">
        <f aca="true" t="shared" si="30" ref="G78:H82">C78+E78</f>
        <v>6</v>
      </c>
      <c r="H78" s="978">
        <f t="shared" si="30"/>
        <v>22514.29</v>
      </c>
      <c r="I78" s="112">
        <v>4</v>
      </c>
      <c r="J78" s="238">
        <v>1927.8</v>
      </c>
      <c r="K78" s="112"/>
      <c r="L78" s="232"/>
      <c r="M78" s="239"/>
      <c r="N78" s="1052">
        <v>6</v>
      </c>
      <c r="O78" s="1053">
        <v>5473.64</v>
      </c>
      <c r="P78" s="238"/>
      <c r="Q78" s="520">
        <f>H78+J78+L78+M78+O78+P78</f>
        <v>29915.73</v>
      </c>
      <c r="R78" s="52"/>
      <c r="S78" s="226"/>
      <c r="T78" s="519"/>
      <c r="U78" s="515"/>
      <c r="V78" s="519"/>
      <c r="W78" s="520">
        <f>SUM(S78:V78)</f>
        <v>0</v>
      </c>
      <c r="Y78" s="522" t="s">
        <v>103</v>
      </c>
      <c r="Z78" s="112"/>
      <c r="AA78" s="465"/>
    </row>
    <row r="79" spans="1:27" ht="18.75" customHeight="1">
      <c r="A79" s="1008">
        <f t="shared" si="29"/>
        <v>67</v>
      </c>
      <c r="B79" s="522" t="s">
        <v>84</v>
      </c>
      <c r="C79" s="112">
        <v>11</v>
      </c>
      <c r="D79" s="239">
        <v>40239.84</v>
      </c>
      <c r="E79" s="112"/>
      <c r="F79" s="239"/>
      <c r="G79" s="1030">
        <f t="shared" si="30"/>
        <v>11</v>
      </c>
      <c r="H79" s="978">
        <f t="shared" si="30"/>
        <v>40239.84</v>
      </c>
      <c r="I79" s="112">
        <v>9</v>
      </c>
      <c r="J79" s="238">
        <v>3485</v>
      </c>
      <c r="K79" s="112"/>
      <c r="L79" s="232"/>
      <c r="M79" s="239"/>
      <c r="N79" s="1026">
        <v>11</v>
      </c>
      <c r="O79" s="1053">
        <v>8212.1</v>
      </c>
      <c r="P79" s="238"/>
      <c r="Q79" s="520">
        <f>H79+J79+L79+M79+O79+P79</f>
        <v>51936.939999999995</v>
      </c>
      <c r="R79" s="52"/>
      <c r="S79" s="243"/>
      <c r="T79" s="465"/>
      <c r="U79" s="232"/>
      <c r="V79" s="465"/>
      <c r="W79" s="520">
        <f>SUM(S79:V79)</f>
        <v>0</v>
      </c>
      <c r="Y79" s="522" t="s">
        <v>91</v>
      </c>
      <c r="Z79" s="112"/>
      <c r="AA79" s="465"/>
    </row>
    <row r="80" spans="1:27" ht="18.75" customHeight="1" thickBot="1">
      <c r="A80" s="1008">
        <f t="shared" si="29"/>
        <v>68</v>
      </c>
      <c r="B80" s="522" t="s">
        <v>86</v>
      </c>
      <c r="C80" s="112">
        <v>15</v>
      </c>
      <c r="D80" s="239">
        <v>51699.73</v>
      </c>
      <c r="E80" s="112"/>
      <c r="F80" s="239"/>
      <c r="G80" s="1030">
        <f t="shared" si="30"/>
        <v>15</v>
      </c>
      <c r="H80" s="978">
        <f t="shared" si="30"/>
        <v>51699.73</v>
      </c>
      <c r="I80" s="112">
        <v>12</v>
      </c>
      <c r="J80" s="238">
        <v>4726.43</v>
      </c>
      <c r="K80" s="112"/>
      <c r="L80" s="232"/>
      <c r="M80" s="239"/>
      <c r="N80" s="1026">
        <v>15</v>
      </c>
      <c r="O80" s="1053">
        <v>11771.28</v>
      </c>
      <c r="P80" s="238"/>
      <c r="Q80" s="520">
        <f>H80+J80+L80+M80+O80+P80</f>
        <v>68197.44</v>
      </c>
      <c r="R80" s="52"/>
      <c r="S80" s="243"/>
      <c r="T80" s="465"/>
      <c r="U80" s="232"/>
      <c r="V80" s="465"/>
      <c r="W80" s="520">
        <f>SUM(S80:V80)</f>
        <v>0</v>
      </c>
      <c r="Y80" s="1033" t="s">
        <v>92</v>
      </c>
      <c r="Z80" s="250"/>
      <c r="AA80" s="535"/>
    </row>
    <row r="81" spans="1:27" ht="20.25" customHeight="1" thickBot="1">
      <c r="A81" s="1008">
        <f t="shared" si="29"/>
        <v>69</v>
      </c>
      <c r="B81" s="522" t="s">
        <v>87</v>
      </c>
      <c r="C81" s="112">
        <v>2</v>
      </c>
      <c r="D81" s="239">
        <v>6488.33</v>
      </c>
      <c r="E81" s="112"/>
      <c r="F81" s="239"/>
      <c r="G81" s="1030">
        <f t="shared" si="30"/>
        <v>2</v>
      </c>
      <c r="H81" s="978">
        <f t="shared" si="30"/>
        <v>6488.33</v>
      </c>
      <c r="I81" s="112">
        <v>2</v>
      </c>
      <c r="J81" s="238">
        <v>1011.33</v>
      </c>
      <c r="K81" s="112"/>
      <c r="L81" s="232"/>
      <c r="M81" s="239"/>
      <c r="N81" s="1026">
        <v>2</v>
      </c>
      <c r="O81" s="1053">
        <v>1636</v>
      </c>
      <c r="P81" s="238"/>
      <c r="Q81" s="520">
        <f>H81+J81+L81+M81+O81+P81</f>
        <v>9135.66</v>
      </c>
      <c r="R81" s="52"/>
      <c r="S81" s="243"/>
      <c r="T81" s="465"/>
      <c r="U81" s="232"/>
      <c r="V81" s="465"/>
      <c r="W81" s="520">
        <f>SUM(S81:V81)</f>
        <v>0</v>
      </c>
      <c r="Y81" s="1050" t="s">
        <v>104</v>
      </c>
      <c r="Z81" s="288">
        <f>SUM(Z82:Z86)</f>
        <v>8</v>
      </c>
      <c r="AA81" s="1024">
        <f>SUM(AA82:AA86)</f>
        <v>6890.5599999999995</v>
      </c>
    </row>
    <row r="82" spans="1:27" ht="18.75" customHeight="1" thickBot="1">
      <c r="A82" s="1008">
        <f t="shared" si="29"/>
        <v>70</v>
      </c>
      <c r="B82" s="525" t="s">
        <v>88</v>
      </c>
      <c r="C82" s="112">
        <v>18</v>
      </c>
      <c r="D82" s="239">
        <v>55184.09</v>
      </c>
      <c r="E82" s="112">
        <v>2</v>
      </c>
      <c r="F82" s="239">
        <v>6136.06</v>
      </c>
      <c r="G82" s="1030">
        <f t="shared" si="30"/>
        <v>20</v>
      </c>
      <c r="H82" s="978">
        <f t="shared" si="30"/>
        <v>61320.149999999994</v>
      </c>
      <c r="I82" s="112">
        <v>19</v>
      </c>
      <c r="J82" s="238">
        <v>6111.16</v>
      </c>
      <c r="K82" s="112"/>
      <c r="L82" s="232"/>
      <c r="M82" s="239"/>
      <c r="N82" s="1054">
        <v>20</v>
      </c>
      <c r="O82" s="1053">
        <v>15685.38</v>
      </c>
      <c r="P82" s="238"/>
      <c r="Q82" s="520">
        <f>H82+J82+L82+M82+O82+P82</f>
        <v>83116.69</v>
      </c>
      <c r="R82" s="52"/>
      <c r="S82" s="274"/>
      <c r="T82" s="535"/>
      <c r="U82" s="354"/>
      <c r="V82" s="535"/>
      <c r="W82" s="520">
        <f>SUM(S82:V82)</f>
        <v>0</v>
      </c>
      <c r="Y82" s="1027" t="s">
        <v>101</v>
      </c>
      <c r="Z82" s="214"/>
      <c r="AA82" s="519"/>
    </row>
    <row r="83" spans="1:27" ht="21" customHeight="1" thickBot="1">
      <c r="A83" s="1008">
        <f t="shared" si="29"/>
        <v>71</v>
      </c>
      <c r="B83" s="511" t="s">
        <v>89</v>
      </c>
      <c r="C83" s="199">
        <f aca="true" t="shared" si="31" ref="C83:Q83">SUM(C84:C88)</f>
        <v>89</v>
      </c>
      <c r="D83" s="205">
        <f t="shared" si="31"/>
        <v>86312.31</v>
      </c>
      <c r="E83" s="199">
        <f t="shared" si="31"/>
        <v>0</v>
      </c>
      <c r="F83" s="205">
        <f t="shared" si="31"/>
        <v>0</v>
      </c>
      <c r="G83" s="199">
        <f t="shared" si="31"/>
        <v>89</v>
      </c>
      <c r="H83" s="205">
        <f t="shared" si="31"/>
        <v>86312.31</v>
      </c>
      <c r="I83" s="199">
        <f t="shared" si="31"/>
        <v>81</v>
      </c>
      <c r="J83" s="204">
        <f t="shared" si="31"/>
        <v>65563.21</v>
      </c>
      <c r="K83" s="199">
        <f t="shared" si="31"/>
        <v>0</v>
      </c>
      <c r="L83" s="206">
        <f t="shared" si="31"/>
        <v>0</v>
      </c>
      <c r="M83" s="205">
        <f t="shared" si="31"/>
        <v>0</v>
      </c>
      <c r="N83" s="199">
        <f t="shared" si="31"/>
        <v>84</v>
      </c>
      <c r="O83" s="200">
        <f t="shared" si="31"/>
        <v>94741.57999999999</v>
      </c>
      <c r="P83" s="204">
        <f t="shared" si="31"/>
        <v>0</v>
      </c>
      <c r="Q83" s="494">
        <f t="shared" si="31"/>
        <v>246617.09999999998</v>
      </c>
      <c r="R83" s="52"/>
      <c r="S83" s="208">
        <f>SUM(S84:S88)</f>
        <v>0</v>
      </c>
      <c r="T83" s="204">
        <f>SUM(T84:T88)</f>
        <v>0</v>
      </c>
      <c r="U83" s="206">
        <f>SUM(U84:U88)</f>
        <v>0</v>
      </c>
      <c r="V83" s="204">
        <f>SUM(V84:V88)</f>
        <v>0</v>
      </c>
      <c r="W83" s="494">
        <f>SUM(W84:W88)</f>
        <v>0</v>
      </c>
      <c r="Y83" s="522" t="s">
        <v>102</v>
      </c>
      <c r="Z83" s="112">
        <v>1</v>
      </c>
      <c r="AA83" s="465">
        <v>818.12</v>
      </c>
    </row>
    <row r="84" spans="1:27" ht="18.75" customHeight="1">
      <c r="A84" s="1008">
        <f t="shared" si="29"/>
        <v>72</v>
      </c>
      <c r="B84" s="564">
        <v>14</v>
      </c>
      <c r="C84" s="112">
        <v>10</v>
      </c>
      <c r="D84" s="239">
        <v>10068.86</v>
      </c>
      <c r="E84" s="112"/>
      <c r="F84" s="239"/>
      <c r="G84" s="1030">
        <f>C84+E84</f>
        <v>10</v>
      </c>
      <c r="H84" s="978">
        <f aca="true" t="shared" si="32" ref="H84:H94">D84+F84</f>
        <v>10068.86</v>
      </c>
      <c r="I84" s="112">
        <v>9</v>
      </c>
      <c r="J84" s="238">
        <v>8159.75</v>
      </c>
      <c r="K84" s="112"/>
      <c r="L84" s="232"/>
      <c r="M84" s="239"/>
      <c r="N84" s="1026">
        <v>10</v>
      </c>
      <c r="O84" s="241">
        <v>10985.64</v>
      </c>
      <c r="P84" s="238"/>
      <c r="Q84" s="520">
        <f>H84+J84+L84+M84+O84+P84</f>
        <v>29214.25</v>
      </c>
      <c r="R84" s="52"/>
      <c r="S84" s="226"/>
      <c r="T84" s="519"/>
      <c r="U84" s="515"/>
      <c r="V84" s="519"/>
      <c r="W84" s="520">
        <f>SUM(S84:V84)</f>
        <v>0</v>
      </c>
      <c r="Y84" s="522" t="s">
        <v>103</v>
      </c>
      <c r="Z84" s="112"/>
      <c r="AA84" s="465"/>
    </row>
    <row r="85" spans="1:27" ht="18.75" customHeight="1">
      <c r="A85" s="1008">
        <f t="shared" si="29"/>
        <v>73</v>
      </c>
      <c r="B85" s="565">
        <v>13</v>
      </c>
      <c r="C85" s="112">
        <v>27</v>
      </c>
      <c r="D85" s="239">
        <v>26559.71</v>
      </c>
      <c r="E85" s="112"/>
      <c r="F85" s="239"/>
      <c r="G85" s="1030">
        <f>C85+E85</f>
        <v>27</v>
      </c>
      <c r="H85" s="978">
        <f t="shared" si="32"/>
        <v>26559.71</v>
      </c>
      <c r="I85" s="112">
        <v>27</v>
      </c>
      <c r="J85" s="238">
        <v>22567.47</v>
      </c>
      <c r="K85" s="112"/>
      <c r="L85" s="232"/>
      <c r="M85" s="239"/>
      <c r="N85" s="1026">
        <v>27</v>
      </c>
      <c r="O85" s="241">
        <v>29714.2</v>
      </c>
      <c r="P85" s="238"/>
      <c r="Q85" s="520">
        <f>H85+J85+L85+M85+O85+P85</f>
        <v>78841.38</v>
      </c>
      <c r="R85" s="52"/>
      <c r="S85" s="243"/>
      <c r="T85" s="465"/>
      <c r="U85" s="232"/>
      <c r="V85" s="465"/>
      <c r="W85" s="520">
        <f>SUM(S85:V85)</f>
        <v>0</v>
      </c>
      <c r="Y85" s="522" t="s">
        <v>91</v>
      </c>
      <c r="Z85" s="112">
        <v>1</v>
      </c>
      <c r="AA85" s="465">
        <v>865.29</v>
      </c>
    </row>
    <row r="86" spans="1:27" ht="18.75" customHeight="1" thickBot="1">
      <c r="A86" s="1008">
        <f t="shared" si="29"/>
        <v>74</v>
      </c>
      <c r="B86" s="565">
        <v>12</v>
      </c>
      <c r="C86" s="112">
        <v>13</v>
      </c>
      <c r="D86" s="239">
        <v>12941.77</v>
      </c>
      <c r="E86" s="112"/>
      <c r="F86" s="239"/>
      <c r="G86" s="1030">
        <f>C86+E86</f>
        <v>13</v>
      </c>
      <c r="H86" s="978">
        <f t="shared" si="32"/>
        <v>12941.77</v>
      </c>
      <c r="I86" s="112">
        <v>10</v>
      </c>
      <c r="J86" s="238">
        <v>8513.5</v>
      </c>
      <c r="K86" s="112"/>
      <c r="L86" s="232"/>
      <c r="M86" s="239"/>
      <c r="N86" s="1026">
        <v>10</v>
      </c>
      <c r="O86" s="241">
        <v>12186.46</v>
      </c>
      <c r="P86" s="238"/>
      <c r="Q86" s="520">
        <f>H86+J86+L86+M86+O86+P86</f>
        <v>33641.729999999996</v>
      </c>
      <c r="R86" s="52"/>
      <c r="S86" s="243"/>
      <c r="T86" s="465"/>
      <c r="U86" s="232"/>
      <c r="V86" s="465"/>
      <c r="W86" s="520">
        <f>SUM(S86:V86)</f>
        <v>0</v>
      </c>
      <c r="Y86" s="1033" t="s">
        <v>92</v>
      </c>
      <c r="Z86" s="250">
        <v>6</v>
      </c>
      <c r="AA86" s="535">
        <v>5207.15</v>
      </c>
    </row>
    <row r="87" spans="1:27" ht="30" customHeight="1" thickBot="1">
      <c r="A87" s="1008">
        <f t="shared" si="29"/>
        <v>75</v>
      </c>
      <c r="B87" s="565">
        <v>11</v>
      </c>
      <c r="C87" s="112">
        <v>11</v>
      </c>
      <c r="D87" s="239">
        <v>10800.87</v>
      </c>
      <c r="E87" s="112"/>
      <c r="F87" s="239"/>
      <c r="G87" s="1030">
        <f>C87+E87</f>
        <v>11</v>
      </c>
      <c r="H87" s="978">
        <f t="shared" si="32"/>
        <v>10800.87</v>
      </c>
      <c r="I87" s="112">
        <v>10</v>
      </c>
      <c r="J87" s="238">
        <v>8733.61</v>
      </c>
      <c r="K87" s="112"/>
      <c r="L87" s="232"/>
      <c r="M87" s="239"/>
      <c r="N87" s="1026">
        <v>10</v>
      </c>
      <c r="O87" s="241">
        <v>12163.64</v>
      </c>
      <c r="P87" s="238"/>
      <c r="Q87" s="520">
        <f>H87+J87+L87+M87+O87+P87</f>
        <v>31698.120000000003</v>
      </c>
      <c r="R87" s="52"/>
      <c r="S87" s="243"/>
      <c r="T87" s="465"/>
      <c r="U87" s="232"/>
      <c r="V87" s="465"/>
      <c r="W87" s="520">
        <f>SUM(S87:V87)</f>
        <v>0</v>
      </c>
      <c r="Y87" s="1051" t="s">
        <v>164</v>
      </c>
      <c r="Z87" s="288">
        <f>SUM(Z88:Z95)</f>
        <v>16</v>
      </c>
      <c r="AA87" s="1024">
        <f>SUM(AA88:AA95)</f>
        <v>14032.24</v>
      </c>
    </row>
    <row r="88" spans="1:27" ht="18.75" customHeight="1" thickBot="1">
      <c r="A88" s="1008">
        <f t="shared" si="29"/>
        <v>76</v>
      </c>
      <c r="B88" s="566">
        <v>10</v>
      </c>
      <c r="C88" s="112">
        <v>28</v>
      </c>
      <c r="D88" s="239">
        <v>25941.1</v>
      </c>
      <c r="E88" s="112"/>
      <c r="F88" s="239"/>
      <c r="G88" s="1030">
        <f>C88+E88</f>
        <v>28</v>
      </c>
      <c r="H88" s="978">
        <f t="shared" si="32"/>
        <v>25941.1</v>
      </c>
      <c r="I88" s="112">
        <v>25</v>
      </c>
      <c r="J88" s="238">
        <v>17588.88</v>
      </c>
      <c r="K88" s="112"/>
      <c r="L88" s="232"/>
      <c r="M88" s="239"/>
      <c r="N88" s="1026">
        <v>27</v>
      </c>
      <c r="O88" s="241">
        <v>29691.64</v>
      </c>
      <c r="P88" s="238"/>
      <c r="Q88" s="520">
        <f>H88+J88+L88+M88+O88+P88</f>
        <v>73221.62</v>
      </c>
      <c r="R88" s="52"/>
      <c r="S88" s="274"/>
      <c r="T88" s="535"/>
      <c r="U88" s="354"/>
      <c r="V88" s="535"/>
      <c r="W88" s="520">
        <f>SUM(S88:V88)</f>
        <v>0</v>
      </c>
      <c r="Y88" s="1027" t="s">
        <v>101</v>
      </c>
      <c r="Z88" s="214">
        <v>2</v>
      </c>
      <c r="AA88" s="519">
        <v>1978.9</v>
      </c>
    </row>
    <row r="89" spans="1:27" ht="21" customHeight="1" thickBot="1">
      <c r="A89" s="1008">
        <f t="shared" si="29"/>
        <v>77</v>
      </c>
      <c r="B89" s="511" t="s">
        <v>90</v>
      </c>
      <c r="C89" s="199">
        <f aca="true" t="shared" si="33" ref="C89:Q89">SUM(C90:C94)</f>
        <v>0</v>
      </c>
      <c r="D89" s="205">
        <f t="shared" si="33"/>
        <v>0</v>
      </c>
      <c r="E89" s="199">
        <f t="shared" si="33"/>
        <v>0</v>
      </c>
      <c r="F89" s="205">
        <f t="shared" si="33"/>
        <v>0</v>
      </c>
      <c r="G89" s="199">
        <f t="shared" si="33"/>
        <v>0</v>
      </c>
      <c r="H89" s="205">
        <f t="shared" si="33"/>
        <v>0</v>
      </c>
      <c r="I89" s="199">
        <f t="shared" si="33"/>
        <v>0</v>
      </c>
      <c r="J89" s="204">
        <f t="shared" si="33"/>
        <v>0</v>
      </c>
      <c r="K89" s="199">
        <f t="shared" si="33"/>
        <v>0</v>
      </c>
      <c r="L89" s="206">
        <f t="shared" si="33"/>
        <v>0</v>
      </c>
      <c r="M89" s="205">
        <f t="shared" si="33"/>
        <v>0</v>
      </c>
      <c r="N89" s="199">
        <f t="shared" si="33"/>
        <v>0</v>
      </c>
      <c r="O89" s="200">
        <f t="shared" si="33"/>
        <v>0</v>
      </c>
      <c r="P89" s="204">
        <f t="shared" si="33"/>
        <v>0</v>
      </c>
      <c r="Q89" s="494">
        <f t="shared" si="33"/>
        <v>0</v>
      </c>
      <c r="R89" s="27"/>
      <c r="S89" s="208">
        <f>SUM(S90:S94)</f>
        <v>0</v>
      </c>
      <c r="T89" s="204">
        <f>SUM(T90:T94)</f>
        <v>0</v>
      </c>
      <c r="U89" s="206">
        <f>SUM(U90:U94)</f>
        <v>0</v>
      </c>
      <c r="V89" s="204">
        <f>SUM(V90:V94)</f>
        <v>0</v>
      </c>
      <c r="W89" s="494">
        <f>SUM(W90:W94)</f>
        <v>0</v>
      </c>
      <c r="Y89" s="522" t="s">
        <v>102</v>
      </c>
      <c r="Z89" s="112"/>
      <c r="AA89" s="465"/>
    </row>
    <row r="90" spans="1:27" ht="18.75" customHeight="1">
      <c r="A90" s="1008">
        <f t="shared" si="29"/>
        <v>78</v>
      </c>
      <c r="B90" s="539" t="s">
        <v>91</v>
      </c>
      <c r="C90" s="112"/>
      <c r="D90" s="239"/>
      <c r="E90" s="112"/>
      <c r="F90" s="239"/>
      <c r="G90" s="112"/>
      <c r="H90" s="978">
        <f t="shared" si="32"/>
        <v>0</v>
      </c>
      <c r="I90" s="112"/>
      <c r="J90" s="238"/>
      <c r="K90" s="112"/>
      <c r="L90" s="232"/>
      <c r="M90" s="239"/>
      <c r="N90" s="1026"/>
      <c r="O90" s="241"/>
      <c r="P90" s="238"/>
      <c r="Q90" s="520">
        <f>H90+J90+L90+M90+O90+P90</f>
        <v>0</v>
      </c>
      <c r="R90" s="52"/>
      <c r="S90" s="226"/>
      <c r="T90" s="519"/>
      <c r="U90" s="515"/>
      <c r="V90" s="519"/>
      <c r="W90" s="520">
        <f>SUM(S90:V90)</f>
        <v>0</v>
      </c>
      <c r="Y90" s="522" t="s">
        <v>103</v>
      </c>
      <c r="Z90" s="112"/>
      <c r="AA90" s="465"/>
    </row>
    <row r="91" spans="1:27" ht="18.75" customHeight="1">
      <c r="A91" s="1008">
        <f t="shared" si="29"/>
        <v>79</v>
      </c>
      <c r="B91" s="522" t="s">
        <v>92</v>
      </c>
      <c r="C91" s="112"/>
      <c r="D91" s="239"/>
      <c r="E91" s="112"/>
      <c r="F91" s="239"/>
      <c r="G91" s="112"/>
      <c r="H91" s="978">
        <f t="shared" si="32"/>
        <v>0</v>
      </c>
      <c r="I91" s="112"/>
      <c r="J91" s="238"/>
      <c r="K91" s="112"/>
      <c r="L91" s="232"/>
      <c r="M91" s="239"/>
      <c r="N91" s="1026"/>
      <c r="O91" s="241"/>
      <c r="P91" s="238"/>
      <c r="Q91" s="520">
        <f>H91+J91+L91+M91+O91+P91</f>
        <v>0</v>
      </c>
      <c r="R91" s="52"/>
      <c r="S91" s="243"/>
      <c r="T91" s="465"/>
      <c r="U91" s="232"/>
      <c r="V91" s="465"/>
      <c r="W91" s="520">
        <f>SUM(S91:V91)</f>
        <v>0</v>
      </c>
      <c r="Y91" s="522" t="s">
        <v>91</v>
      </c>
      <c r="Z91" s="112">
        <v>13</v>
      </c>
      <c r="AA91" s="465">
        <v>11207.26</v>
      </c>
    </row>
    <row r="92" spans="1:27" ht="18.75" customHeight="1">
      <c r="A92" s="1008">
        <f t="shared" si="29"/>
        <v>80</v>
      </c>
      <c r="B92" s="522" t="s">
        <v>94</v>
      </c>
      <c r="C92" s="112"/>
      <c r="D92" s="239"/>
      <c r="E92" s="112"/>
      <c r="F92" s="239"/>
      <c r="G92" s="112"/>
      <c r="H92" s="978">
        <f t="shared" si="32"/>
        <v>0</v>
      </c>
      <c r="I92" s="112"/>
      <c r="J92" s="238"/>
      <c r="K92" s="112"/>
      <c r="L92" s="232"/>
      <c r="M92" s="239"/>
      <c r="N92" s="1026"/>
      <c r="O92" s="241"/>
      <c r="P92" s="238"/>
      <c r="Q92" s="520">
        <f>H92+J92+L92+M92+O92+P92</f>
        <v>0</v>
      </c>
      <c r="R92" s="52"/>
      <c r="S92" s="243"/>
      <c r="T92" s="465"/>
      <c r="U92" s="232"/>
      <c r="V92" s="465"/>
      <c r="W92" s="520">
        <f>SUM(S92:V92)</f>
        <v>0</v>
      </c>
      <c r="Y92" s="522" t="s">
        <v>92</v>
      </c>
      <c r="Z92" s="112">
        <v>1</v>
      </c>
      <c r="AA92" s="465">
        <v>846.08</v>
      </c>
    </row>
    <row r="93" spans="1:27" ht="18.75" customHeight="1">
      <c r="A93" s="1008">
        <f t="shared" si="29"/>
        <v>81</v>
      </c>
      <c r="B93" s="522" t="s">
        <v>95</v>
      </c>
      <c r="C93" s="112"/>
      <c r="D93" s="239"/>
      <c r="E93" s="112"/>
      <c r="F93" s="239"/>
      <c r="G93" s="112"/>
      <c r="H93" s="978">
        <f t="shared" si="32"/>
        <v>0</v>
      </c>
      <c r="I93" s="112"/>
      <c r="J93" s="238"/>
      <c r="K93" s="112"/>
      <c r="L93" s="232"/>
      <c r="M93" s="239"/>
      <c r="N93" s="1026"/>
      <c r="O93" s="241"/>
      <c r="P93" s="238"/>
      <c r="Q93" s="520">
        <f>H93+J93+L93+M93+O93+P93</f>
        <v>0</v>
      </c>
      <c r="R93" s="52"/>
      <c r="S93" s="243"/>
      <c r="T93" s="465"/>
      <c r="U93" s="232"/>
      <c r="V93" s="465"/>
      <c r="W93" s="520">
        <f>SUM(S93:V93)</f>
        <v>0</v>
      </c>
      <c r="Y93" s="522" t="s">
        <v>94</v>
      </c>
      <c r="Z93" s="112"/>
      <c r="AA93" s="465"/>
    </row>
    <row r="94" spans="1:27" ht="18.75" customHeight="1" thickBot="1">
      <c r="A94" s="1008">
        <f t="shared" si="29"/>
        <v>82</v>
      </c>
      <c r="B94" s="525" t="s">
        <v>96</v>
      </c>
      <c r="C94" s="112"/>
      <c r="D94" s="239"/>
      <c r="E94" s="112"/>
      <c r="F94" s="239"/>
      <c r="G94" s="112"/>
      <c r="H94" s="978">
        <f t="shared" si="32"/>
        <v>0</v>
      </c>
      <c r="I94" s="112"/>
      <c r="J94" s="238"/>
      <c r="K94" s="112"/>
      <c r="L94" s="232"/>
      <c r="M94" s="239"/>
      <c r="N94" s="1026"/>
      <c r="O94" s="241"/>
      <c r="P94" s="238"/>
      <c r="Q94" s="520">
        <f>H94+J94+L94+M94+O94+P94</f>
        <v>0</v>
      </c>
      <c r="R94" s="52"/>
      <c r="S94" s="274"/>
      <c r="T94" s="535"/>
      <c r="U94" s="354"/>
      <c r="V94" s="535"/>
      <c r="W94" s="520">
        <f>SUM(S94:V94)</f>
        <v>0</v>
      </c>
      <c r="Y94" s="522" t="s">
        <v>95</v>
      </c>
      <c r="Z94" s="112"/>
      <c r="AA94" s="465"/>
    </row>
    <row r="95" spans="1:27" ht="21" customHeight="1" thickBot="1">
      <c r="A95" s="1008">
        <f t="shared" si="29"/>
        <v>83</v>
      </c>
      <c r="B95" s="511" t="s">
        <v>97</v>
      </c>
      <c r="C95" s="199">
        <f aca="true" t="shared" si="34" ref="C95:Q95">SUM(C96:C100)</f>
        <v>3</v>
      </c>
      <c r="D95" s="205">
        <f t="shared" si="34"/>
        <v>2961.69</v>
      </c>
      <c r="E95" s="199">
        <f t="shared" si="34"/>
        <v>0</v>
      </c>
      <c r="F95" s="205">
        <f t="shared" si="34"/>
        <v>0</v>
      </c>
      <c r="G95" s="199">
        <f t="shared" si="34"/>
        <v>3</v>
      </c>
      <c r="H95" s="205">
        <f t="shared" si="34"/>
        <v>2961.69</v>
      </c>
      <c r="I95" s="199">
        <f t="shared" si="34"/>
        <v>3</v>
      </c>
      <c r="J95" s="204">
        <f t="shared" si="34"/>
        <v>1014.9</v>
      </c>
      <c r="K95" s="199">
        <f t="shared" si="34"/>
        <v>0</v>
      </c>
      <c r="L95" s="206">
        <f t="shared" si="34"/>
        <v>0</v>
      </c>
      <c r="M95" s="205">
        <f t="shared" si="34"/>
        <v>0</v>
      </c>
      <c r="N95" s="199">
        <f t="shared" si="34"/>
        <v>3</v>
      </c>
      <c r="O95" s="200">
        <f t="shared" si="34"/>
        <v>3159.6400000000003</v>
      </c>
      <c r="P95" s="204">
        <f t="shared" si="34"/>
        <v>0</v>
      </c>
      <c r="Q95" s="494">
        <f t="shared" si="34"/>
        <v>7136.23</v>
      </c>
      <c r="R95" s="52"/>
      <c r="S95" s="208">
        <f>SUM(S96:S100)</f>
        <v>0</v>
      </c>
      <c r="T95" s="204">
        <f>SUM(T96:T100)</f>
        <v>0</v>
      </c>
      <c r="U95" s="206">
        <f>SUM(U96:U100)</f>
        <v>0</v>
      </c>
      <c r="V95" s="204">
        <f>SUM(V96:V100)</f>
        <v>0</v>
      </c>
      <c r="W95" s="494">
        <f>SUM(W96:W100)</f>
        <v>0</v>
      </c>
      <c r="Y95" s="1033" t="s">
        <v>96</v>
      </c>
      <c r="Z95" s="250"/>
      <c r="AA95" s="535"/>
    </row>
    <row r="96" spans="1:27" ht="26.25" customHeight="1">
      <c r="A96" s="1008">
        <f t="shared" si="29"/>
        <v>84</v>
      </c>
      <c r="B96" s="539" t="s">
        <v>91</v>
      </c>
      <c r="C96" s="112">
        <v>1</v>
      </c>
      <c r="D96" s="239">
        <v>994.2</v>
      </c>
      <c r="E96" s="112"/>
      <c r="F96" s="239"/>
      <c r="G96" s="1030">
        <f>C96+E96</f>
        <v>1</v>
      </c>
      <c r="H96" s="978">
        <f aca="true" t="shared" si="35" ref="H96:H110">D96+F96</f>
        <v>994.2</v>
      </c>
      <c r="I96" s="112">
        <v>1</v>
      </c>
      <c r="J96" s="238">
        <v>417.9</v>
      </c>
      <c r="K96" s="112"/>
      <c r="L96" s="232"/>
      <c r="M96" s="239"/>
      <c r="N96" s="1026">
        <v>1</v>
      </c>
      <c r="O96" s="241">
        <v>1118</v>
      </c>
      <c r="P96" s="238"/>
      <c r="Q96" s="520">
        <f>H96+J96+L96+M96+O96+P96</f>
        <v>2530.1</v>
      </c>
      <c r="R96" s="52"/>
      <c r="S96" s="226"/>
      <c r="T96" s="519"/>
      <c r="U96" s="515"/>
      <c r="V96" s="519"/>
      <c r="W96" s="520">
        <f>SUM(S96:V96)</f>
        <v>0</v>
      </c>
      <c r="Y96" s="1055" t="s">
        <v>171</v>
      </c>
      <c r="Z96" s="1056">
        <f>Z51+Z57+Z63+Z69+Z75+Z81+Z87</f>
        <v>63</v>
      </c>
      <c r="AA96" s="1057">
        <f>AA51+AA57+AA63+AA69+AA75+AA81+AA87</f>
        <v>97091.51</v>
      </c>
    </row>
    <row r="97" spans="1:27" ht="26.25" customHeight="1" thickBot="1">
      <c r="A97" s="1008">
        <f t="shared" si="29"/>
        <v>85</v>
      </c>
      <c r="B97" s="522" t="s">
        <v>92</v>
      </c>
      <c r="C97" s="112">
        <v>1</v>
      </c>
      <c r="D97" s="239">
        <v>1011.18</v>
      </c>
      <c r="E97" s="112"/>
      <c r="F97" s="239"/>
      <c r="G97" s="1030">
        <f>C97+E97</f>
        <v>1</v>
      </c>
      <c r="H97" s="978">
        <f t="shared" si="35"/>
        <v>1011.18</v>
      </c>
      <c r="I97" s="112">
        <v>1</v>
      </c>
      <c r="J97" s="238">
        <v>179.1</v>
      </c>
      <c r="K97" s="112"/>
      <c r="L97" s="232"/>
      <c r="M97" s="239"/>
      <c r="N97" s="1026">
        <v>1</v>
      </c>
      <c r="O97" s="241">
        <v>998</v>
      </c>
      <c r="P97" s="238"/>
      <c r="Q97" s="520">
        <f>H97+J97+L97+M97+O97+P97</f>
        <v>2188.2799999999997</v>
      </c>
      <c r="R97" s="52"/>
      <c r="S97" s="243"/>
      <c r="T97" s="465"/>
      <c r="U97" s="232"/>
      <c r="V97" s="465"/>
      <c r="W97" s="520">
        <f>SUM(S97:V97)</f>
        <v>0</v>
      </c>
      <c r="Y97" s="616" t="s">
        <v>172</v>
      </c>
      <c r="Z97" s="1058">
        <f>Z49+Z96</f>
        <v>334</v>
      </c>
      <c r="AA97" s="1059">
        <f>AA49+AA96</f>
        <v>295691.95</v>
      </c>
    </row>
    <row r="98" spans="1:27" ht="18.75" customHeight="1">
      <c r="A98" s="1008">
        <f t="shared" si="29"/>
        <v>86</v>
      </c>
      <c r="B98" s="522" t="s">
        <v>94</v>
      </c>
      <c r="C98" s="112"/>
      <c r="D98" s="239"/>
      <c r="E98" s="112"/>
      <c r="F98" s="239"/>
      <c r="G98" s="1030"/>
      <c r="H98" s="978">
        <f t="shared" si="35"/>
        <v>0</v>
      </c>
      <c r="I98" s="112"/>
      <c r="J98" s="238"/>
      <c r="K98" s="112"/>
      <c r="L98" s="232"/>
      <c r="M98" s="239"/>
      <c r="N98" s="1026"/>
      <c r="O98" s="241"/>
      <c r="P98" s="238"/>
      <c r="Q98" s="520">
        <f>H98+J98+L98+M98+O98+P98</f>
        <v>0</v>
      </c>
      <c r="R98" s="52"/>
      <c r="S98" s="243"/>
      <c r="T98" s="465"/>
      <c r="U98" s="232"/>
      <c r="V98" s="465"/>
      <c r="W98" s="520">
        <f>SUM(S98:V98)</f>
        <v>0</v>
      </c>
      <c r="Y98" s="1060" t="s">
        <v>108</v>
      </c>
      <c r="Z98" s="1061">
        <v>3</v>
      </c>
      <c r="AA98" s="396">
        <v>1240.03</v>
      </c>
    </row>
    <row r="99" spans="1:27" ht="18.75" customHeight="1">
      <c r="A99" s="1008">
        <f t="shared" si="29"/>
        <v>87</v>
      </c>
      <c r="B99" s="522" t="s">
        <v>95</v>
      </c>
      <c r="C99" s="112"/>
      <c r="D99" s="239"/>
      <c r="E99" s="112"/>
      <c r="F99" s="239"/>
      <c r="G99" s="1030"/>
      <c r="H99" s="978">
        <f t="shared" si="35"/>
        <v>0</v>
      </c>
      <c r="I99" s="112"/>
      <c r="J99" s="238"/>
      <c r="K99" s="112"/>
      <c r="L99" s="232"/>
      <c r="M99" s="239"/>
      <c r="N99" s="1026"/>
      <c r="O99" s="241"/>
      <c r="P99" s="238"/>
      <c r="Q99" s="520">
        <f>H99+J99+L99+M99+O99+P99</f>
        <v>0</v>
      </c>
      <c r="R99" s="52"/>
      <c r="S99" s="243"/>
      <c r="T99" s="465"/>
      <c r="U99" s="232"/>
      <c r="V99" s="465"/>
      <c r="W99" s="520">
        <f>SUM(S99:V99)</f>
        <v>0</v>
      </c>
      <c r="Y99" s="1062" t="s">
        <v>159</v>
      </c>
      <c r="Z99" s="1063"/>
      <c r="AA99" s="496"/>
    </row>
    <row r="100" spans="1:27" ht="18.75" customHeight="1" thickBot="1">
      <c r="A100" s="1008">
        <f t="shared" si="29"/>
        <v>88</v>
      </c>
      <c r="B100" s="534" t="s">
        <v>96</v>
      </c>
      <c r="C100" s="112">
        <v>1</v>
      </c>
      <c r="D100" s="239">
        <v>956.31</v>
      </c>
      <c r="E100" s="112"/>
      <c r="F100" s="239"/>
      <c r="G100" s="1030">
        <f>C100+E100</f>
        <v>1</v>
      </c>
      <c r="H100" s="978">
        <f t="shared" si="35"/>
        <v>956.31</v>
      </c>
      <c r="I100" s="112">
        <v>1</v>
      </c>
      <c r="J100" s="238">
        <v>417.9</v>
      </c>
      <c r="K100" s="112"/>
      <c r="L100" s="232"/>
      <c r="M100" s="239"/>
      <c r="N100" s="1026">
        <v>1</v>
      </c>
      <c r="O100" s="241">
        <v>1043.64</v>
      </c>
      <c r="P100" s="238"/>
      <c r="Q100" s="520">
        <f>H100+J100+L100+M100+O100+P100</f>
        <v>2417.8500000000004</v>
      </c>
      <c r="R100" s="52"/>
      <c r="S100" s="274"/>
      <c r="T100" s="535"/>
      <c r="U100" s="354"/>
      <c r="V100" s="535"/>
      <c r="W100" s="520">
        <f>SUM(S100:V100)</f>
        <v>0</v>
      </c>
      <c r="Y100" s="1062" t="s">
        <v>109</v>
      </c>
      <c r="Z100" s="1063"/>
      <c r="AA100" s="496"/>
    </row>
    <row r="101" spans="1:27" ht="21" customHeight="1" thickBot="1">
      <c r="A101" s="1008">
        <f t="shared" si="29"/>
        <v>89</v>
      </c>
      <c r="B101" s="511" t="s">
        <v>100</v>
      </c>
      <c r="C101" s="199">
        <f aca="true" t="shared" si="36" ref="C101:Q101">SUM(C102:C106)</f>
        <v>7</v>
      </c>
      <c r="D101" s="205">
        <f t="shared" si="36"/>
        <v>6691.94</v>
      </c>
      <c r="E101" s="199">
        <f>SUM(E102:E106)</f>
        <v>1</v>
      </c>
      <c r="F101" s="205">
        <f>SUM(F102:F106)</f>
        <v>939.33</v>
      </c>
      <c r="G101" s="199">
        <f>SUM(G102:G106)</f>
        <v>8</v>
      </c>
      <c r="H101" s="205">
        <f>SUM(H102:H106)</f>
        <v>7631.2699999999995</v>
      </c>
      <c r="I101" s="199">
        <f t="shared" si="36"/>
        <v>3</v>
      </c>
      <c r="J101" s="205">
        <f t="shared" si="36"/>
        <v>1691.5</v>
      </c>
      <c r="K101" s="199">
        <f t="shared" si="36"/>
        <v>0</v>
      </c>
      <c r="L101" s="206">
        <f t="shared" si="36"/>
        <v>0</v>
      </c>
      <c r="M101" s="205">
        <f t="shared" si="36"/>
        <v>0</v>
      </c>
      <c r="N101" s="199">
        <f t="shared" si="36"/>
        <v>8</v>
      </c>
      <c r="O101" s="206">
        <f t="shared" si="36"/>
        <v>8576.82</v>
      </c>
      <c r="P101" s="205">
        <f t="shared" si="36"/>
        <v>0</v>
      </c>
      <c r="Q101" s="494">
        <f t="shared" si="36"/>
        <v>17899.59</v>
      </c>
      <c r="R101" s="27"/>
      <c r="S101" s="208">
        <f>SUM(S102:S106)</f>
        <v>0</v>
      </c>
      <c r="T101" s="204">
        <f>SUM(T102:T106)</f>
        <v>0</v>
      </c>
      <c r="U101" s="206">
        <f>SUM(U102:U106)</f>
        <v>0</v>
      </c>
      <c r="V101" s="204">
        <f>SUM(V102:V106)</f>
        <v>0</v>
      </c>
      <c r="W101" s="494">
        <f>SUM(W102:W106)</f>
        <v>0</v>
      </c>
      <c r="Y101" s="1064" t="s">
        <v>110</v>
      </c>
      <c r="Z101" s="1063"/>
      <c r="AA101" s="496"/>
    </row>
    <row r="102" spans="1:27" ht="18.75" customHeight="1">
      <c r="A102" s="1008">
        <f t="shared" si="29"/>
        <v>90</v>
      </c>
      <c r="B102" s="539" t="s">
        <v>101</v>
      </c>
      <c r="C102" s="112"/>
      <c r="D102" s="239"/>
      <c r="E102" s="112"/>
      <c r="F102" s="239"/>
      <c r="G102" s="112"/>
      <c r="H102" s="978">
        <f t="shared" si="35"/>
        <v>0</v>
      </c>
      <c r="I102" s="112"/>
      <c r="J102" s="238"/>
      <c r="K102" s="112"/>
      <c r="L102" s="232"/>
      <c r="M102" s="239"/>
      <c r="N102" s="1026"/>
      <c r="O102" s="241"/>
      <c r="P102" s="238"/>
      <c r="Q102" s="520">
        <f>H102+J102+L102+M102+O102+P102</f>
        <v>0</v>
      </c>
      <c r="R102" s="52"/>
      <c r="S102" s="226"/>
      <c r="T102" s="519"/>
      <c r="U102" s="515"/>
      <c r="V102" s="519"/>
      <c r="W102" s="520">
        <f>SUM(S102:V102)</f>
        <v>0</v>
      </c>
      <c r="Y102" s="1064" t="s">
        <v>111</v>
      </c>
      <c r="Z102" s="1063"/>
      <c r="AA102" s="496"/>
    </row>
    <row r="103" spans="1:27" ht="18.75" customHeight="1" thickBot="1">
      <c r="A103" s="1008">
        <f t="shared" si="29"/>
        <v>91</v>
      </c>
      <c r="B103" s="522" t="s">
        <v>102</v>
      </c>
      <c r="C103" s="112"/>
      <c r="D103" s="239"/>
      <c r="E103" s="112"/>
      <c r="F103" s="239"/>
      <c r="G103" s="112"/>
      <c r="H103" s="978">
        <f t="shared" si="35"/>
        <v>0</v>
      </c>
      <c r="I103" s="112"/>
      <c r="J103" s="238"/>
      <c r="K103" s="112"/>
      <c r="L103" s="232"/>
      <c r="M103" s="239"/>
      <c r="N103" s="1026"/>
      <c r="O103" s="241"/>
      <c r="P103" s="238"/>
      <c r="Q103" s="520">
        <f>H103+J103+L103+M103+O103+P103</f>
        <v>0</v>
      </c>
      <c r="R103" s="52"/>
      <c r="S103" s="243"/>
      <c r="T103" s="465"/>
      <c r="U103" s="232"/>
      <c r="V103" s="465"/>
      <c r="W103" s="520">
        <f>SUM(S103:V103)</f>
        <v>0</v>
      </c>
      <c r="Y103" s="1065" t="s">
        <v>112</v>
      </c>
      <c r="Z103" s="1066"/>
      <c r="AA103" s="1067"/>
    </row>
    <row r="104" spans="1:27" ht="26.25" customHeight="1" thickBot="1">
      <c r="A104" s="1008">
        <f t="shared" si="29"/>
        <v>92</v>
      </c>
      <c r="B104" s="522" t="s">
        <v>103</v>
      </c>
      <c r="C104" s="112"/>
      <c r="D104" s="239"/>
      <c r="E104" s="112"/>
      <c r="F104" s="239"/>
      <c r="G104" s="112"/>
      <c r="H104" s="978">
        <f t="shared" si="35"/>
        <v>0</v>
      </c>
      <c r="I104" s="112"/>
      <c r="J104" s="238"/>
      <c r="K104" s="112"/>
      <c r="L104" s="232"/>
      <c r="M104" s="239"/>
      <c r="N104" s="1026"/>
      <c r="O104" s="241"/>
      <c r="P104" s="238"/>
      <c r="Q104" s="520">
        <f>H104+J104+L104+M104+O104+P104</f>
        <v>0</v>
      </c>
      <c r="R104" s="52"/>
      <c r="S104" s="243"/>
      <c r="T104" s="465"/>
      <c r="U104" s="232"/>
      <c r="V104" s="465"/>
      <c r="W104" s="520">
        <f>SUM(S104:V104)</f>
        <v>0</v>
      </c>
      <c r="Y104" s="1068" t="s">
        <v>113</v>
      </c>
      <c r="Z104" s="1069">
        <f>SUM(Z97:Z103)</f>
        <v>337</v>
      </c>
      <c r="AA104" s="1070">
        <f>SUM(AA97:AA103)</f>
        <v>296931.98000000004</v>
      </c>
    </row>
    <row r="105" spans="1:23" ht="18.75" customHeight="1">
      <c r="A105" s="1008">
        <f t="shared" si="29"/>
        <v>93</v>
      </c>
      <c r="B105" s="522" t="s">
        <v>91</v>
      </c>
      <c r="C105" s="112">
        <v>1</v>
      </c>
      <c r="D105" s="239">
        <v>1008.91</v>
      </c>
      <c r="E105" s="112"/>
      <c r="F105" s="239"/>
      <c r="G105" s="1030">
        <f>C105+E105</f>
        <v>1</v>
      </c>
      <c r="H105" s="978">
        <f t="shared" si="35"/>
        <v>1008.91</v>
      </c>
      <c r="I105" s="112"/>
      <c r="J105" s="238"/>
      <c r="K105" s="112"/>
      <c r="L105" s="232"/>
      <c r="M105" s="239"/>
      <c r="N105" s="1026">
        <v>1</v>
      </c>
      <c r="O105" s="241">
        <v>1028</v>
      </c>
      <c r="P105" s="238"/>
      <c r="Q105" s="520">
        <f>H105+J105+L105+M105+O105+P105</f>
        <v>2036.9099999999999</v>
      </c>
      <c r="R105" s="52"/>
      <c r="S105" s="243"/>
      <c r="T105" s="465"/>
      <c r="U105" s="232"/>
      <c r="V105" s="465"/>
      <c r="W105" s="520">
        <f>SUM(S105:V105)</f>
        <v>0</v>
      </c>
    </row>
    <row r="106" spans="1:27" ht="18.75" customHeight="1" thickBot="1">
      <c r="A106" s="1008">
        <f t="shared" si="29"/>
        <v>94</v>
      </c>
      <c r="B106" s="525" t="s">
        <v>92</v>
      </c>
      <c r="C106" s="112">
        <v>6</v>
      </c>
      <c r="D106" s="239">
        <v>5683.03</v>
      </c>
      <c r="E106" s="112">
        <v>1</v>
      </c>
      <c r="F106" s="239">
        <v>939.33</v>
      </c>
      <c r="G106" s="1030">
        <f>C106+E106</f>
        <v>7</v>
      </c>
      <c r="H106" s="978">
        <f t="shared" si="35"/>
        <v>6622.36</v>
      </c>
      <c r="I106" s="112">
        <v>3</v>
      </c>
      <c r="J106" s="238">
        <v>1691.5</v>
      </c>
      <c r="K106" s="112"/>
      <c r="L106" s="232"/>
      <c r="M106" s="239"/>
      <c r="N106" s="1026">
        <v>7</v>
      </c>
      <c r="O106" s="241">
        <v>7548.82</v>
      </c>
      <c r="P106" s="238"/>
      <c r="Q106" s="520">
        <f>H106+J106+L106+M106+O106+P106</f>
        <v>15862.68</v>
      </c>
      <c r="R106" s="52"/>
      <c r="S106" s="274"/>
      <c r="T106" s="535"/>
      <c r="U106" s="354"/>
      <c r="V106" s="535"/>
      <c r="W106" s="520">
        <f>SUM(S106:V106)</f>
        <v>0</v>
      </c>
      <c r="Y106" s="573"/>
      <c r="Z106" s="574"/>
      <c r="AA106" s="575"/>
    </row>
    <row r="107" spans="1:27" ht="21" customHeight="1" thickBot="1">
      <c r="A107" s="1008">
        <f t="shared" si="29"/>
        <v>95</v>
      </c>
      <c r="B107" s="511" t="s">
        <v>104</v>
      </c>
      <c r="C107" s="199">
        <f aca="true" t="shared" si="37" ref="C107:Q107">SUM(C108:C112)</f>
        <v>28</v>
      </c>
      <c r="D107" s="205">
        <f t="shared" si="37"/>
        <v>26034.94</v>
      </c>
      <c r="E107" s="199">
        <f>SUM(E108:E112)</f>
        <v>3</v>
      </c>
      <c r="F107" s="205">
        <f>SUM(F108:F112)</f>
        <v>2817.99</v>
      </c>
      <c r="G107" s="199">
        <f>SUM(G108:G112)</f>
        <v>31</v>
      </c>
      <c r="H107" s="205">
        <f>SUM(H108:H112)</f>
        <v>28852.93</v>
      </c>
      <c r="I107" s="199">
        <f t="shared" si="37"/>
        <v>0</v>
      </c>
      <c r="J107" s="205">
        <f t="shared" si="37"/>
        <v>0</v>
      </c>
      <c r="K107" s="199">
        <f t="shared" si="37"/>
        <v>0</v>
      </c>
      <c r="L107" s="206">
        <f t="shared" si="37"/>
        <v>0</v>
      </c>
      <c r="M107" s="205">
        <f t="shared" si="37"/>
        <v>0</v>
      </c>
      <c r="N107" s="199">
        <f t="shared" si="37"/>
        <v>29</v>
      </c>
      <c r="O107" s="206">
        <f t="shared" si="37"/>
        <v>32218.92</v>
      </c>
      <c r="P107" s="205">
        <f t="shared" si="37"/>
        <v>0</v>
      </c>
      <c r="Q107" s="494">
        <f t="shared" si="37"/>
        <v>61071.85</v>
      </c>
      <c r="R107" s="27"/>
      <c r="S107" s="208">
        <f>SUM(S108:S112)</f>
        <v>0</v>
      </c>
      <c r="T107" s="204">
        <f>SUM(T108:T112)</f>
        <v>0</v>
      </c>
      <c r="U107" s="206">
        <f>SUM(U108:U112)</f>
        <v>0</v>
      </c>
      <c r="V107" s="204">
        <f>SUM(V108:V112)</f>
        <v>0</v>
      </c>
      <c r="W107" s="494">
        <f>SUM(W108:W112)</f>
        <v>0</v>
      </c>
      <c r="Y107" s="573"/>
      <c r="Z107" s="574"/>
      <c r="AA107" s="575"/>
    </row>
    <row r="108" spans="1:27" ht="18.75" customHeight="1">
      <c r="A108" s="1008">
        <f t="shared" si="29"/>
        <v>96</v>
      </c>
      <c r="B108" s="539" t="s">
        <v>101</v>
      </c>
      <c r="C108" s="112"/>
      <c r="D108" s="239"/>
      <c r="E108" s="112"/>
      <c r="F108" s="239"/>
      <c r="G108" s="112"/>
      <c r="H108" s="978">
        <f t="shared" si="35"/>
        <v>0</v>
      </c>
      <c r="I108" s="112"/>
      <c r="J108" s="238"/>
      <c r="K108" s="112"/>
      <c r="L108" s="232"/>
      <c r="M108" s="239"/>
      <c r="N108" s="1026"/>
      <c r="O108" s="241"/>
      <c r="P108" s="238"/>
      <c r="Q108" s="520">
        <f>H108+J108+L108+M108+O108+P108</f>
        <v>0</v>
      </c>
      <c r="R108" s="52"/>
      <c r="S108" s="226"/>
      <c r="T108" s="519"/>
      <c r="U108" s="515"/>
      <c r="V108" s="519"/>
      <c r="W108" s="520">
        <f>SUM(S108:V108)</f>
        <v>0</v>
      </c>
      <c r="Y108" s="573"/>
      <c r="Z108" s="574"/>
      <c r="AA108" s="575"/>
    </row>
    <row r="109" spans="1:27" ht="18.75" customHeight="1">
      <c r="A109" s="1008">
        <f t="shared" si="29"/>
        <v>97</v>
      </c>
      <c r="B109" s="522" t="s">
        <v>102</v>
      </c>
      <c r="C109" s="112"/>
      <c r="D109" s="239"/>
      <c r="E109" s="112"/>
      <c r="F109" s="239"/>
      <c r="G109" s="112"/>
      <c r="H109" s="978">
        <f t="shared" si="35"/>
        <v>0</v>
      </c>
      <c r="I109" s="112"/>
      <c r="J109" s="238"/>
      <c r="K109" s="112"/>
      <c r="L109" s="232"/>
      <c r="M109" s="239"/>
      <c r="N109" s="1026"/>
      <c r="O109" s="241"/>
      <c r="P109" s="238"/>
      <c r="Q109" s="520">
        <f>H109+J109+L109+M109+O109+P109</f>
        <v>0</v>
      </c>
      <c r="R109" s="52"/>
      <c r="S109" s="243"/>
      <c r="T109" s="465"/>
      <c r="U109" s="232"/>
      <c r="V109" s="465"/>
      <c r="W109" s="520">
        <f>SUM(S109:V109)</f>
        <v>0</v>
      </c>
      <c r="Y109" s="573"/>
      <c r="Z109" s="574"/>
      <c r="AA109" s="575"/>
    </row>
    <row r="110" spans="1:27" ht="18.75" customHeight="1">
      <c r="A110" s="1008">
        <f t="shared" si="29"/>
        <v>98</v>
      </c>
      <c r="B110" s="522" t="s">
        <v>103</v>
      </c>
      <c r="C110" s="112"/>
      <c r="D110" s="239"/>
      <c r="E110" s="112"/>
      <c r="F110" s="239"/>
      <c r="G110" s="112"/>
      <c r="H110" s="978">
        <f t="shared" si="35"/>
        <v>0</v>
      </c>
      <c r="I110" s="112"/>
      <c r="J110" s="238"/>
      <c r="K110" s="112"/>
      <c r="L110" s="232"/>
      <c r="M110" s="239"/>
      <c r="N110" s="1026"/>
      <c r="O110" s="241"/>
      <c r="P110" s="238"/>
      <c r="Q110" s="520">
        <f>H110+J110+L110+M110+O110+P110</f>
        <v>0</v>
      </c>
      <c r="R110" s="52"/>
      <c r="S110" s="243"/>
      <c r="T110" s="465"/>
      <c r="U110" s="232"/>
      <c r="V110" s="465"/>
      <c r="W110" s="520">
        <f>SUM(S110:V110)</f>
        <v>0</v>
      </c>
      <c r="Y110" s="573"/>
      <c r="Z110" s="574"/>
      <c r="AA110" s="575"/>
    </row>
    <row r="111" spans="1:27" ht="18.75" customHeight="1">
      <c r="A111" s="1008">
        <f t="shared" si="29"/>
        <v>99</v>
      </c>
      <c r="B111" s="522" t="s">
        <v>91</v>
      </c>
      <c r="C111" s="112">
        <v>4</v>
      </c>
      <c r="D111" s="239">
        <v>3884.57</v>
      </c>
      <c r="E111" s="112"/>
      <c r="F111" s="239"/>
      <c r="G111" s="1030">
        <f>C111+E111</f>
        <v>4</v>
      </c>
      <c r="H111" s="978">
        <f>D111+F111</f>
        <v>3884.57</v>
      </c>
      <c r="I111" s="112"/>
      <c r="J111" s="238"/>
      <c r="K111" s="112"/>
      <c r="L111" s="232"/>
      <c r="M111" s="239"/>
      <c r="N111" s="1026">
        <v>4</v>
      </c>
      <c r="O111" s="241">
        <v>4432</v>
      </c>
      <c r="P111" s="238"/>
      <c r="Q111" s="520">
        <f>H111+J111+L111+M111+O111+P111</f>
        <v>8316.57</v>
      </c>
      <c r="R111" s="52"/>
      <c r="S111" s="243"/>
      <c r="T111" s="465"/>
      <c r="U111" s="232"/>
      <c r="V111" s="465"/>
      <c r="W111" s="520">
        <f>SUM(S111:V111)</f>
        <v>0</v>
      </c>
      <c r="Y111" s="573"/>
      <c r="Z111" s="574"/>
      <c r="AA111" s="575"/>
    </row>
    <row r="112" spans="1:27" ht="18.75" customHeight="1" thickBot="1">
      <c r="A112" s="1008">
        <f t="shared" si="29"/>
        <v>100</v>
      </c>
      <c r="B112" s="525" t="s">
        <v>92</v>
      </c>
      <c r="C112" s="112">
        <v>24</v>
      </c>
      <c r="D112" s="239">
        <v>22150.37</v>
      </c>
      <c r="E112" s="112">
        <v>3</v>
      </c>
      <c r="F112" s="239">
        <v>2817.99</v>
      </c>
      <c r="G112" s="1030">
        <f>C112+E112</f>
        <v>27</v>
      </c>
      <c r="H112" s="978">
        <f>D112+F112</f>
        <v>24968.36</v>
      </c>
      <c r="I112" s="112"/>
      <c r="J112" s="238"/>
      <c r="K112" s="112"/>
      <c r="L112" s="232"/>
      <c r="M112" s="239"/>
      <c r="N112" s="1026">
        <v>25</v>
      </c>
      <c r="O112" s="241">
        <v>27786.92</v>
      </c>
      <c r="P112" s="238"/>
      <c r="Q112" s="520">
        <f>H112+J112+L112+M112+O112+P112</f>
        <v>52755.28</v>
      </c>
      <c r="R112" s="52"/>
      <c r="S112" s="274"/>
      <c r="T112" s="535"/>
      <c r="U112" s="354"/>
      <c r="V112" s="535"/>
      <c r="W112" s="520">
        <f>SUM(S112:V112)</f>
        <v>0</v>
      </c>
      <c r="Y112" s="573"/>
      <c r="Z112" s="574"/>
      <c r="AA112" s="575"/>
    </row>
    <row r="113" spans="1:27" ht="30" customHeight="1" thickBot="1">
      <c r="A113" s="1008">
        <f t="shared" si="29"/>
        <v>101</v>
      </c>
      <c r="B113" s="511" t="s">
        <v>164</v>
      </c>
      <c r="C113" s="199">
        <f aca="true" t="shared" si="38" ref="C113:Q113">SUM(C114:C121)</f>
        <v>32</v>
      </c>
      <c r="D113" s="205">
        <f t="shared" si="38"/>
        <v>30177.47</v>
      </c>
      <c r="E113" s="199">
        <f t="shared" si="38"/>
        <v>2</v>
      </c>
      <c r="F113" s="205">
        <f t="shared" si="38"/>
        <v>1770.58</v>
      </c>
      <c r="G113" s="199">
        <f t="shared" si="38"/>
        <v>34</v>
      </c>
      <c r="H113" s="205">
        <f t="shared" si="38"/>
        <v>31948.050000000003</v>
      </c>
      <c r="I113" s="199">
        <f t="shared" si="38"/>
        <v>29</v>
      </c>
      <c r="J113" s="204">
        <f t="shared" si="38"/>
        <v>12734.480000000001</v>
      </c>
      <c r="K113" s="199">
        <f t="shared" si="38"/>
        <v>0</v>
      </c>
      <c r="L113" s="206">
        <f t="shared" si="38"/>
        <v>0</v>
      </c>
      <c r="M113" s="205">
        <f t="shared" si="38"/>
        <v>0</v>
      </c>
      <c r="N113" s="199">
        <f t="shared" si="38"/>
        <v>33</v>
      </c>
      <c r="O113" s="200">
        <f t="shared" si="38"/>
        <v>35942.46</v>
      </c>
      <c r="P113" s="204">
        <f t="shared" si="38"/>
        <v>0</v>
      </c>
      <c r="Q113" s="494">
        <f t="shared" si="38"/>
        <v>80624.99000000002</v>
      </c>
      <c r="R113" s="52"/>
      <c r="S113" s="208">
        <f>SUM(S114:S121)</f>
        <v>0</v>
      </c>
      <c r="T113" s="204">
        <f>SUM(T114:T121)</f>
        <v>0</v>
      </c>
      <c r="U113" s="206">
        <f>SUM(U114:U121)</f>
        <v>0</v>
      </c>
      <c r="V113" s="204">
        <f>SUM(V114:V121)</f>
        <v>0</v>
      </c>
      <c r="W113" s="494">
        <f>SUM(W114:W121)</f>
        <v>0</v>
      </c>
      <c r="Y113" s="573"/>
      <c r="Z113" s="574"/>
      <c r="AA113" s="575"/>
    </row>
    <row r="114" spans="1:27" ht="18.75" customHeight="1">
      <c r="A114" s="1008">
        <f t="shared" si="29"/>
        <v>102</v>
      </c>
      <c r="B114" s="539" t="s">
        <v>101</v>
      </c>
      <c r="C114" s="112"/>
      <c r="D114" s="239"/>
      <c r="E114" s="112"/>
      <c r="F114" s="239"/>
      <c r="G114" s="112"/>
      <c r="H114" s="978">
        <f>D114+F114</f>
        <v>0</v>
      </c>
      <c r="I114" s="112"/>
      <c r="J114" s="238"/>
      <c r="K114" s="112"/>
      <c r="L114" s="232"/>
      <c r="M114" s="239"/>
      <c r="N114" s="1026"/>
      <c r="O114" s="241"/>
      <c r="P114" s="238"/>
      <c r="Q114" s="520">
        <f aca="true" t="shared" si="39" ref="Q114:Q121">H114+J114+L114+M114+O114+P114</f>
        <v>0</v>
      </c>
      <c r="R114" s="52"/>
      <c r="S114" s="226"/>
      <c r="T114" s="519"/>
      <c r="U114" s="515"/>
      <c r="V114" s="519"/>
      <c r="W114" s="520">
        <f aca="true" t="shared" si="40" ref="W114:W121">SUM(S114:V114)</f>
        <v>0</v>
      </c>
      <c r="Y114" s="573"/>
      <c r="Z114" s="574"/>
      <c r="AA114" s="575"/>
    </row>
    <row r="115" spans="1:27" ht="18.75" customHeight="1">
      <c r="A115" s="1008">
        <f t="shared" si="29"/>
        <v>103</v>
      </c>
      <c r="B115" s="522" t="s">
        <v>102</v>
      </c>
      <c r="C115" s="112"/>
      <c r="D115" s="239"/>
      <c r="E115" s="112"/>
      <c r="F115" s="239"/>
      <c r="G115" s="112"/>
      <c r="H115" s="978">
        <f>D115+F115</f>
        <v>0</v>
      </c>
      <c r="I115" s="112"/>
      <c r="J115" s="238"/>
      <c r="K115" s="112"/>
      <c r="L115" s="232"/>
      <c r="M115" s="239"/>
      <c r="N115" s="1026"/>
      <c r="O115" s="241"/>
      <c r="P115" s="238"/>
      <c r="Q115" s="520">
        <f t="shared" si="39"/>
        <v>0</v>
      </c>
      <c r="R115" s="52"/>
      <c r="S115" s="243"/>
      <c r="T115" s="465"/>
      <c r="U115" s="232"/>
      <c r="V115" s="465"/>
      <c r="W115" s="520">
        <f t="shared" si="40"/>
        <v>0</v>
      </c>
      <c r="Y115" s="573"/>
      <c r="Z115" s="574"/>
      <c r="AA115" s="575"/>
    </row>
    <row r="116" spans="1:27" ht="18.75" customHeight="1">
      <c r="A116" s="1008">
        <f t="shared" si="29"/>
        <v>104</v>
      </c>
      <c r="B116" s="522" t="s">
        <v>103</v>
      </c>
      <c r="C116" s="112">
        <v>1</v>
      </c>
      <c r="D116" s="239">
        <v>979.59</v>
      </c>
      <c r="E116" s="112"/>
      <c r="F116" s="239"/>
      <c r="G116" s="1030">
        <f aca="true" t="shared" si="41" ref="G116:H121">C116+E116</f>
        <v>1</v>
      </c>
      <c r="H116" s="978">
        <f t="shared" si="41"/>
        <v>979.59</v>
      </c>
      <c r="I116" s="112">
        <v>1</v>
      </c>
      <c r="J116" s="238">
        <v>318.4</v>
      </c>
      <c r="K116" s="112"/>
      <c r="L116" s="232"/>
      <c r="M116" s="239"/>
      <c r="N116" s="1026">
        <v>1</v>
      </c>
      <c r="O116" s="241">
        <v>1118</v>
      </c>
      <c r="P116" s="238"/>
      <c r="Q116" s="520">
        <f t="shared" si="39"/>
        <v>2415.99</v>
      </c>
      <c r="R116" s="52"/>
      <c r="S116" s="243"/>
      <c r="T116" s="465"/>
      <c r="U116" s="232"/>
      <c r="V116" s="465"/>
      <c r="W116" s="520">
        <f t="shared" si="40"/>
        <v>0</v>
      </c>
      <c r="Y116" s="573"/>
      <c r="Z116" s="574"/>
      <c r="AA116" s="575"/>
    </row>
    <row r="117" spans="1:27" ht="18.75" customHeight="1">
      <c r="A117" s="1008">
        <f t="shared" si="29"/>
        <v>105</v>
      </c>
      <c r="B117" s="522" t="s">
        <v>91</v>
      </c>
      <c r="C117" s="112">
        <v>3</v>
      </c>
      <c r="D117" s="239">
        <v>2993.23</v>
      </c>
      <c r="E117" s="112"/>
      <c r="F117" s="239"/>
      <c r="G117" s="1030">
        <f t="shared" si="41"/>
        <v>3</v>
      </c>
      <c r="H117" s="978">
        <f t="shared" si="41"/>
        <v>2993.23</v>
      </c>
      <c r="I117" s="112">
        <v>3</v>
      </c>
      <c r="J117" s="238">
        <v>1233.8</v>
      </c>
      <c r="K117" s="112"/>
      <c r="L117" s="232"/>
      <c r="M117" s="239"/>
      <c r="N117" s="1026">
        <v>3</v>
      </c>
      <c r="O117" s="241">
        <v>2964</v>
      </c>
      <c r="P117" s="238"/>
      <c r="Q117" s="520">
        <f t="shared" si="39"/>
        <v>7191.03</v>
      </c>
      <c r="R117" s="52"/>
      <c r="S117" s="243"/>
      <c r="T117" s="465"/>
      <c r="U117" s="232"/>
      <c r="V117" s="465"/>
      <c r="W117" s="520">
        <f t="shared" si="40"/>
        <v>0</v>
      </c>
      <c r="Y117" s="573"/>
      <c r="Z117" s="574"/>
      <c r="AA117" s="575"/>
    </row>
    <row r="118" spans="1:27" ht="18.75" customHeight="1">
      <c r="A118" s="1008">
        <f t="shared" si="29"/>
        <v>106</v>
      </c>
      <c r="B118" s="522" t="s">
        <v>92</v>
      </c>
      <c r="C118" s="112">
        <v>28</v>
      </c>
      <c r="D118" s="239">
        <v>26204.65</v>
      </c>
      <c r="E118" s="112">
        <v>1</v>
      </c>
      <c r="F118" s="239">
        <v>939.33</v>
      </c>
      <c r="G118" s="1030">
        <f t="shared" si="41"/>
        <v>29</v>
      </c>
      <c r="H118" s="978">
        <f t="shared" si="41"/>
        <v>27143.980000000003</v>
      </c>
      <c r="I118" s="112">
        <v>24</v>
      </c>
      <c r="J118" s="238">
        <v>10507.2</v>
      </c>
      <c r="K118" s="112"/>
      <c r="L118" s="232"/>
      <c r="M118" s="239"/>
      <c r="N118" s="1026">
        <v>28</v>
      </c>
      <c r="O118" s="241">
        <v>30742.46</v>
      </c>
      <c r="P118" s="238"/>
      <c r="Q118" s="520">
        <f t="shared" si="39"/>
        <v>68393.64000000001</v>
      </c>
      <c r="R118" s="52"/>
      <c r="S118" s="243"/>
      <c r="T118" s="465"/>
      <c r="U118" s="232"/>
      <c r="V118" s="465"/>
      <c r="W118" s="520">
        <f t="shared" si="40"/>
        <v>0</v>
      </c>
      <c r="Y118" s="573"/>
      <c r="Z118" s="574"/>
      <c r="AA118" s="575"/>
    </row>
    <row r="119" spans="1:27" ht="18.75" customHeight="1">
      <c r="A119" s="1008">
        <f t="shared" si="29"/>
        <v>107</v>
      </c>
      <c r="B119" s="522" t="s">
        <v>94</v>
      </c>
      <c r="C119" s="112"/>
      <c r="D119" s="239"/>
      <c r="E119" s="112"/>
      <c r="F119" s="239"/>
      <c r="G119" s="1030">
        <f t="shared" si="41"/>
        <v>0</v>
      </c>
      <c r="H119" s="978">
        <f t="shared" si="41"/>
        <v>0</v>
      </c>
      <c r="I119" s="112"/>
      <c r="J119" s="238"/>
      <c r="K119" s="112"/>
      <c r="L119" s="232"/>
      <c r="M119" s="239"/>
      <c r="N119" s="1026"/>
      <c r="O119" s="241"/>
      <c r="P119" s="238"/>
      <c r="Q119" s="520">
        <f t="shared" si="39"/>
        <v>0</v>
      </c>
      <c r="R119" s="52"/>
      <c r="S119" s="243"/>
      <c r="T119" s="465"/>
      <c r="U119" s="232"/>
      <c r="V119" s="465"/>
      <c r="W119" s="520">
        <f t="shared" si="40"/>
        <v>0</v>
      </c>
      <c r="Y119" s="573"/>
      <c r="Z119" s="574"/>
      <c r="AA119" s="575"/>
    </row>
    <row r="120" spans="1:27" ht="18.75" customHeight="1">
      <c r="A120" s="1008">
        <f t="shared" si="29"/>
        <v>108</v>
      </c>
      <c r="B120" s="522" t="s">
        <v>95</v>
      </c>
      <c r="C120" s="112"/>
      <c r="D120" s="239"/>
      <c r="E120" s="112"/>
      <c r="F120" s="239"/>
      <c r="G120" s="1030">
        <f t="shared" si="41"/>
        <v>0</v>
      </c>
      <c r="H120" s="978">
        <f t="shared" si="41"/>
        <v>0</v>
      </c>
      <c r="I120" s="112"/>
      <c r="J120" s="238"/>
      <c r="K120" s="112"/>
      <c r="L120" s="232"/>
      <c r="M120" s="239"/>
      <c r="N120" s="1026"/>
      <c r="O120" s="241"/>
      <c r="P120" s="238"/>
      <c r="Q120" s="520">
        <f t="shared" si="39"/>
        <v>0</v>
      </c>
      <c r="R120" s="52"/>
      <c r="S120" s="243"/>
      <c r="T120" s="465"/>
      <c r="U120" s="232"/>
      <c r="V120" s="465"/>
      <c r="W120" s="520">
        <f t="shared" si="40"/>
        <v>0</v>
      </c>
      <c r="Y120" s="573"/>
      <c r="Z120" s="574"/>
      <c r="AA120" s="575"/>
    </row>
    <row r="121" spans="1:27" ht="18.75" customHeight="1" thickBot="1">
      <c r="A121" s="1008">
        <f t="shared" si="29"/>
        <v>109</v>
      </c>
      <c r="B121" s="525" t="s">
        <v>96</v>
      </c>
      <c r="C121" s="112"/>
      <c r="D121" s="239"/>
      <c r="E121" s="112">
        <v>1</v>
      </c>
      <c r="F121" s="239">
        <v>831.25</v>
      </c>
      <c r="G121" s="1030">
        <f t="shared" si="41"/>
        <v>1</v>
      </c>
      <c r="H121" s="978">
        <f t="shared" si="41"/>
        <v>831.25</v>
      </c>
      <c r="I121" s="112">
        <v>1</v>
      </c>
      <c r="J121" s="238">
        <v>675.08</v>
      </c>
      <c r="K121" s="112"/>
      <c r="L121" s="232"/>
      <c r="M121" s="239"/>
      <c r="N121" s="1026">
        <v>1</v>
      </c>
      <c r="O121" s="241">
        <v>1118</v>
      </c>
      <c r="P121" s="238"/>
      <c r="Q121" s="520">
        <f t="shared" si="39"/>
        <v>2624.33</v>
      </c>
      <c r="R121" s="52"/>
      <c r="S121" s="274"/>
      <c r="T121" s="535"/>
      <c r="U121" s="354"/>
      <c r="V121" s="535"/>
      <c r="W121" s="520">
        <f t="shared" si="40"/>
        <v>0</v>
      </c>
      <c r="Y121" s="573"/>
      <c r="Z121" s="574"/>
      <c r="AA121" s="575"/>
    </row>
    <row r="122" spans="1:27" s="210" customFormat="1" ht="26.25" customHeight="1" thickBot="1">
      <c r="A122" s="210">
        <f t="shared" si="29"/>
        <v>110</v>
      </c>
      <c r="B122" s="580" t="s">
        <v>171</v>
      </c>
      <c r="C122" s="408">
        <f aca="true" t="shared" si="42" ref="C122:Q122">+C113+C107+C101+C95+C89+C83+C77+C71+C65+C58+C51</f>
        <v>613</v>
      </c>
      <c r="D122" s="411">
        <f t="shared" si="42"/>
        <v>593798.39</v>
      </c>
      <c r="E122" s="408">
        <f t="shared" si="42"/>
        <v>17</v>
      </c>
      <c r="F122" s="411">
        <f t="shared" si="42"/>
        <v>17300.41</v>
      </c>
      <c r="G122" s="408">
        <f t="shared" si="42"/>
        <v>630</v>
      </c>
      <c r="H122" s="411">
        <f t="shared" si="42"/>
        <v>611098.7999999999</v>
      </c>
      <c r="I122" s="408">
        <f t="shared" si="42"/>
        <v>481</v>
      </c>
      <c r="J122" s="581">
        <f t="shared" si="42"/>
        <v>239997.64</v>
      </c>
      <c r="K122" s="408">
        <f t="shared" si="42"/>
        <v>0</v>
      </c>
      <c r="L122" s="412">
        <f t="shared" si="42"/>
        <v>0</v>
      </c>
      <c r="M122" s="411">
        <f t="shared" si="42"/>
        <v>0</v>
      </c>
      <c r="N122" s="408">
        <f t="shared" si="42"/>
        <v>652</v>
      </c>
      <c r="O122" s="409">
        <f t="shared" si="42"/>
        <v>702778.22</v>
      </c>
      <c r="P122" s="581">
        <f t="shared" si="42"/>
        <v>0</v>
      </c>
      <c r="Q122" s="412">
        <f t="shared" si="42"/>
        <v>1553874.66</v>
      </c>
      <c r="R122" s="414"/>
      <c r="S122" s="584">
        <f>+S113+S107+S101+S95+S89+S83+S77+S71+S65+S58+S51</f>
        <v>0</v>
      </c>
      <c r="T122" s="581">
        <f>+T113+T107+T101+T95+T89+T83+T77+T71+T65+T58+T51</f>
        <v>0</v>
      </c>
      <c r="U122" s="412">
        <f>+U113+U107+U101+U95+U89+U83+U77+U71+U65+U58+U51</f>
        <v>0</v>
      </c>
      <c r="V122" s="581">
        <f>+V113+V107+V101+V95+V89+V83+V77+V71+V65+V58+V51</f>
        <v>0</v>
      </c>
      <c r="W122" s="309">
        <f>+W113+W107+W101+W95+W89+W83+W77+W71+W65+W58+W51</f>
        <v>0</v>
      </c>
      <c r="Y122" s="364"/>
      <c r="Z122" s="365"/>
      <c r="AA122" s="366"/>
    </row>
    <row r="123" spans="1:27" s="210" customFormat="1" ht="23.25" customHeight="1" thickBot="1">
      <c r="A123" s="210">
        <f t="shared" si="29"/>
        <v>111</v>
      </c>
      <c r="B123" s="585" t="s">
        <v>172</v>
      </c>
      <c r="C123" s="586">
        <f aca="true" t="shared" si="43" ref="C123:Q123">C49+C122</f>
        <v>735</v>
      </c>
      <c r="D123" s="587">
        <f t="shared" si="43"/>
        <v>686911.8200000001</v>
      </c>
      <c r="E123" s="586">
        <f>E49+E122</f>
        <v>18</v>
      </c>
      <c r="F123" s="587">
        <f>F49+F122</f>
        <v>17897.92</v>
      </c>
      <c r="G123" s="586">
        <f>G49+G122</f>
        <v>753</v>
      </c>
      <c r="H123" s="587">
        <f>H49+H122</f>
        <v>704809.7399999999</v>
      </c>
      <c r="I123" s="586">
        <f t="shared" si="43"/>
        <v>481</v>
      </c>
      <c r="J123" s="588">
        <f t="shared" si="43"/>
        <v>239997.64</v>
      </c>
      <c r="K123" s="418">
        <f t="shared" si="43"/>
        <v>77</v>
      </c>
      <c r="L123" s="419">
        <f t="shared" si="43"/>
        <v>124156.3</v>
      </c>
      <c r="M123" s="423">
        <f t="shared" si="43"/>
        <v>0</v>
      </c>
      <c r="N123" s="418">
        <f t="shared" si="43"/>
        <v>652</v>
      </c>
      <c r="O123" s="424">
        <f t="shared" si="43"/>
        <v>702778.22</v>
      </c>
      <c r="P123" s="422">
        <f t="shared" si="43"/>
        <v>0</v>
      </c>
      <c r="Q123" s="423">
        <f t="shared" si="43"/>
        <v>1771741.9</v>
      </c>
      <c r="R123" s="414"/>
      <c r="S123" s="425">
        <f>S49+S122</f>
        <v>0</v>
      </c>
      <c r="T123" s="422">
        <f>T49+T122</f>
        <v>0</v>
      </c>
      <c r="U123" s="419">
        <f>U49+U122</f>
        <v>0</v>
      </c>
      <c r="V123" s="422">
        <f>V49+V122</f>
        <v>0</v>
      </c>
      <c r="W123" s="423">
        <f>W49+W122</f>
        <v>0</v>
      </c>
      <c r="Y123" s="364"/>
      <c r="Z123" s="365"/>
      <c r="AA123" s="366"/>
    </row>
    <row r="124" spans="1:27" ht="18.75" customHeight="1">
      <c r="A124" s="1008">
        <f t="shared" si="29"/>
        <v>112</v>
      </c>
      <c r="B124" s="591" t="s">
        <v>114</v>
      </c>
      <c r="C124" s="432">
        <v>736</v>
      </c>
      <c r="D124" s="433">
        <v>61640</v>
      </c>
      <c r="E124" s="432"/>
      <c r="F124" s="433"/>
      <c r="G124" s="1030">
        <f>C124+E124</f>
        <v>736</v>
      </c>
      <c r="H124" s="978">
        <f aca="true" t="shared" si="44" ref="H124:H132">D124+F124</f>
        <v>61640</v>
      </c>
      <c r="I124" s="1071"/>
      <c r="J124" s="436"/>
      <c r="K124" s="432"/>
      <c r="L124" s="428"/>
      <c r="M124" s="433"/>
      <c r="N124" s="432"/>
      <c r="O124" s="435"/>
      <c r="P124" s="436"/>
      <c r="Q124" s="1072">
        <f aca="true" t="shared" si="45" ref="Q124:Q132">H124+J124+L124+M124+O124+P124</f>
        <v>61640</v>
      </c>
      <c r="R124" s="141"/>
      <c r="S124" s="437"/>
      <c r="T124" s="396"/>
      <c r="U124" s="1073"/>
      <c r="V124" s="396"/>
      <c r="W124" s="520">
        <f aca="true" t="shared" si="46" ref="W124:W132">SUM(S124:V124)</f>
        <v>0</v>
      </c>
      <c r="Y124" s="573"/>
      <c r="Z124" s="574"/>
      <c r="AA124" s="575"/>
    </row>
    <row r="125" spans="1:27" ht="18.75" customHeight="1">
      <c r="A125" s="1008">
        <f t="shared" si="29"/>
        <v>113</v>
      </c>
      <c r="B125" s="600" t="s">
        <v>115</v>
      </c>
      <c r="C125" s="445"/>
      <c r="D125" s="467"/>
      <c r="E125" s="445"/>
      <c r="F125" s="446"/>
      <c r="G125" s="1030"/>
      <c r="H125" s="978">
        <f t="shared" si="44"/>
        <v>0</v>
      </c>
      <c r="I125" s="1074">
        <v>6</v>
      </c>
      <c r="J125" s="450">
        <v>1816.32</v>
      </c>
      <c r="K125" s="445"/>
      <c r="L125" s="447"/>
      <c r="M125" s="446"/>
      <c r="N125" s="445">
        <v>7</v>
      </c>
      <c r="O125" s="449">
        <v>1070.1</v>
      </c>
      <c r="P125" s="450"/>
      <c r="Q125" s="1072">
        <f t="shared" si="45"/>
        <v>2886.42</v>
      </c>
      <c r="R125" s="52"/>
      <c r="S125" s="451"/>
      <c r="T125" s="225"/>
      <c r="U125" s="1075"/>
      <c r="V125" s="225"/>
      <c r="W125" s="520">
        <f t="shared" si="46"/>
        <v>0</v>
      </c>
      <c r="Y125" s="1076"/>
      <c r="Z125" s="1077"/>
      <c r="AA125" s="1077"/>
    </row>
    <row r="126" spans="1:27" ht="18.75" customHeight="1">
      <c r="A126" s="1008">
        <f>A127+1</f>
        <v>115</v>
      </c>
      <c r="B126" s="600" t="s">
        <v>116</v>
      </c>
      <c r="C126" s="445"/>
      <c r="D126" s="467"/>
      <c r="E126" s="445"/>
      <c r="F126" s="446"/>
      <c r="G126" s="1030"/>
      <c r="H126" s="978">
        <f t="shared" si="44"/>
        <v>0</v>
      </c>
      <c r="I126" s="1074">
        <v>1</v>
      </c>
      <c r="J126" s="450">
        <v>264.88</v>
      </c>
      <c r="K126" s="459">
        <v>2</v>
      </c>
      <c r="L126" s="455">
        <v>2176</v>
      </c>
      <c r="M126" s="460"/>
      <c r="N126" s="459">
        <v>3</v>
      </c>
      <c r="O126" s="457">
        <v>3054</v>
      </c>
      <c r="P126" s="458"/>
      <c r="Q126" s="1072">
        <f t="shared" si="45"/>
        <v>5494.88</v>
      </c>
      <c r="R126" s="52"/>
      <c r="S126" s="243"/>
      <c r="T126" s="465"/>
      <c r="U126" s="232"/>
      <c r="V126" s="465"/>
      <c r="W126" s="520">
        <f>SUM(S126:V126)</f>
        <v>0</v>
      </c>
      <c r="Y126" s="1078"/>
      <c r="Z126" s="1077"/>
      <c r="AA126" s="52"/>
    </row>
    <row r="127" spans="1:27" ht="18.75" customHeight="1">
      <c r="A127" s="1008">
        <f>A125+1</f>
        <v>114</v>
      </c>
      <c r="B127" s="600" t="s">
        <v>160</v>
      </c>
      <c r="C127" s="445"/>
      <c r="D127" s="467"/>
      <c r="E127" s="445"/>
      <c r="F127" s="446"/>
      <c r="G127" s="1030"/>
      <c r="H127" s="978">
        <f t="shared" si="44"/>
        <v>0</v>
      </c>
      <c r="I127" s="1074"/>
      <c r="J127" s="450"/>
      <c r="K127" s="462"/>
      <c r="L127" s="447"/>
      <c r="M127" s="446"/>
      <c r="N127" s="445"/>
      <c r="O127" s="449"/>
      <c r="P127" s="450"/>
      <c r="Q127" s="1072">
        <f t="shared" si="45"/>
        <v>0</v>
      </c>
      <c r="R127" s="52"/>
      <c r="S127" s="451"/>
      <c r="T127" s="225"/>
      <c r="U127" s="1075"/>
      <c r="V127" s="225"/>
      <c r="W127" s="520">
        <f t="shared" si="46"/>
        <v>0</v>
      </c>
      <c r="Y127" s="1079"/>
      <c r="Z127" s="1077"/>
      <c r="AA127" s="1077"/>
    </row>
    <row r="128" spans="1:27" ht="18.75" customHeight="1">
      <c r="A128" s="1008">
        <f>A126+1</f>
        <v>116</v>
      </c>
      <c r="B128" s="600" t="s">
        <v>161</v>
      </c>
      <c r="C128" s="445">
        <v>50</v>
      </c>
      <c r="D128" s="1080">
        <v>55.75</v>
      </c>
      <c r="E128" s="462"/>
      <c r="F128" s="446"/>
      <c r="G128" s="1030">
        <f>C128+E128</f>
        <v>50</v>
      </c>
      <c r="H128" s="978">
        <f t="shared" si="44"/>
        <v>55.75</v>
      </c>
      <c r="I128" s="1074"/>
      <c r="J128" s="450"/>
      <c r="K128" s="462"/>
      <c r="L128" s="447"/>
      <c r="M128" s="446"/>
      <c r="N128" s="445"/>
      <c r="O128" s="449"/>
      <c r="P128" s="450"/>
      <c r="Q128" s="1072">
        <f t="shared" si="45"/>
        <v>55.75</v>
      </c>
      <c r="R128" s="52"/>
      <c r="S128" s="243"/>
      <c r="T128" s="465"/>
      <c r="U128" s="232"/>
      <c r="V128" s="465"/>
      <c r="W128" s="520">
        <f t="shared" si="46"/>
        <v>0</v>
      </c>
      <c r="Y128" s="1078"/>
      <c r="Z128" s="1077"/>
      <c r="AA128" s="52"/>
    </row>
    <row r="129" spans="1:27" ht="18.75" customHeight="1">
      <c r="A129" s="1008">
        <f t="shared" si="29"/>
        <v>117</v>
      </c>
      <c r="B129" s="606" t="s">
        <v>118</v>
      </c>
      <c r="C129" s="1081"/>
      <c r="D129" s="1080"/>
      <c r="E129" s="1081"/>
      <c r="F129" s="1082"/>
      <c r="G129" s="1030"/>
      <c r="H129" s="978">
        <f t="shared" si="44"/>
        <v>0</v>
      </c>
      <c r="I129" s="1083"/>
      <c r="J129" s="1084"/>
      <c r="K129" s="466"/>
      <c r="L129" s="468"/>
      <c r="M129" s="467"/>
      <c r="N129" s="1085"/>
      <c r="O129" s="470"/>
      <c r="P129" s="1084"/>
      <c r="Q129" s="520">
        <f t="shared" si="45"/>
        <v>0</v>
      </c>
      <c r="R129" s="52"/>
      <c r="S129" s="243"/>
      <c r="T129" s="465"/>
      <c r="U129" s="232"/>
      <c r="V129" s="465"/>
      <c r="W129" s="520">
        <f t="shared" si="46"/>
        <v>0</v>
      </c>
      <c r="Y129" s="1078"/>
      <c r="Z129" s="1077"/>
      <c r="AA129" s="52"/>
    </row>
    <row r="130" spans="1:27" ht="18.75" customHeight="1">
      <c r="A130" s="1008">
        <f t="shared" si="29"/>
        <v>118</v>
      </c>
      <c r="B130" s="606" t="s">
        <v>127</v>
      </c>
      <c r="C130" s="1086"/>
      <c r="D130" s="1087"/>
      <c r="E130" s="1086"/>
      <c r="F130" s="1088"/>
      <c r="G130" s="1030"/>
      <c r="H130" s="978">
        <f t="shared" si="44"/>
        <v>0</v>
      </c>
      <c r="I130" s="1089"/>
      <c r="J130" s="1090"/>
      <c r="K130" s="477"/>
      <c r="L130" s="479"/>
      <c r="M130" s="478"/>
      <c r="N130" s="1091"/>
      <c r="O130" s="481"/>
      <c r="P130" s="1090"/>
      <c r="Q130" s="520">
        <f t="shared" si="45"/>
        <v>0</v>
      </c>
      <c r="R130" s="52"/>
      <c r="S130" s="400"/>
      <c r="T130" s="476"/>
      <c r="U130" s="251"/>
      <c r="V130" s="476"/>
      <c r="W130" s="520">
        <f t="shared" si="46"/>
        <v>0</v>
      </c>
      <c r="Y130" s="1078"/>
      <c r="Z130" s="1077"/>
      <c r="AA130" s="52"/>
    </row>
    <row r="131" spans="1:27" ht="18.75" customHeight="1">
      <c r="A131" s="1008">
        <f t="shared" si="29"/>
        <v>119</v>
      </c>
      <c r="B131" s="609" t="s">
        <v>119</v>
      </c>
      <c r="C131" s="1086"/>
      <c r="D131" s="1087"/>
      <c r="E131" s="1086"/>
      <c r="F131" s="1088"/>
      <c r="G131" s="1030"/>
      <c r="H131" s="978">
        <f t="shared" si="44"/>
        <v>0</v>
      </c>
      <c r="I131" s="1089"/>
      <c r="J131" s="1090"/>
      <c r="K131" s="477"/>
      <c r="L131" s="479"/>
      <c r="M131" s="478"/>
      <c r="N131" s="1091"/>
      <c r="O131" s="481"/>
      <c r="P131" s="1090"/>
      <c r="Q131" s="520">
        <f t="shared" si="45"/>
        <v>0</v>
      </c>
      <c r="R131" s="52"/>
      <c r="S131" s="400"/>
      <c r="T131" s="476"/>
      <c r="U131" s="251"/>
      <c r="V131" s="476"/>
      <c r="W131" s="520">
        <f t="shared" si="46"/>
        <v>0</v>
      </c>
      <c r="Y131" s="1078"/>
      <c r="Z131" s="1077"/>
      <c r="AA131" s="52"/>
    </row>
    <row r="132" spans="1:27" ht="18.75" customHeight="1" thickBot="1">
      <c r="A132" s="1008">
        <f t="shared" si="29"/>
        <v>120</v>
      </c>
      <c r="B132" s="609" t="s">
        <v>162</v>
      </c>
      <c r="C132" s="1086">
        <v>2</v>
      </c>
      <c r="D132" s="1087">
        <v>216</v>
      </c>
      <c r="E132" s="477"/>
      <c r="F132" s="1088"/>
      <c r="G132" s="1030"/>
      <c r="H132" s="978">
        <f t="shared" si="44"/>
        <v>216</v>
      </c>
      <c r="I132" s="1089"/>
      <c r="J132" s="1090"/>
      <c r="K132" s="477"/>
      <c r="L132" s="479"/>
      <c r="M132" s="478"/>
      <c r="N132" s="1091"/>
      <c r="O132" s="481"/>
      <c r="P132" s="1090"/>
      <c r="Q132" s="520">
        <f t="shared" si="45"/>
        <v>216</v>
      </c>
      <c r="R132" s="52"/>
      <c r="S132" s="274"/>
      <c r="T132" s="535"/>
      <c r="U132" s="354"/>
      <c r="V132" s="535"/>
      <c r="W132" s="520">
        <f t="shared" si="46"/>
        <v>0</v>
      </c>
      <c r="Y132" s="1092"/>
      <c r="Z132" s="1077"/>
      <c r="AA132" s="52"/>
    </row>
    <row r="133" spans="1:27" s="210" customFormat="1" ht="26.25" customHeight="1" thickBot="1">
      <c r="A133" s="210">
        <f t="shared" si="29"/>
        <v>121</v>
      </c>
      <c r="B133" s="1093" t="s">
        <v>120</v>
      </c>
      <c r="C133" s="304">
        <f>C125+C127+C126</f>
        <v>0</v>
      </c>
      <c r="D133" s="309">
        <f>SUM(D124:D132)</f>
        <v>61911.75</v>
      </c>
      <c r="E133" s="304">
        <f>E125+E127+E126</f>
        <v>0</v>
      </c>
      <c r="F133" s="309">
        <f>SUM(F124:F132)</f>
        <v>0</v>
      </c>
      <c r="G133" s="304">
        <f>G125+G127+G126</f>
        <v>0</v>
      </c>
      <c r="H133" s="309">
        <f>SUM(H124:H132)</f>
        <v>61911.75</v>
      </c>
      <c r="I133" s="304">
        <f>I125+I127+I126</f>
        <v>7</v>
      </c>
      <c r="J133" s="308">
        <f>SUM(J124:J132)</f>
        <v>2081.2</v>
      </c>
      <c r="K133" s="304">
        <f>K125+K127+K126</f>
        <v>2</v>
      </c>
      <c r="L133" s="310">
        <f>SUM(L124:L132)</f>
        <v>2176</v>
      </c>
      <c r="M133" s="309">
        <f>SUM(M124:M132)</f>
        <v>0</v>
      </c>
      <c r="N133" s="304">
        <f>N125+N127+N126</f>
        <v>10</v>
      </c>
      <c r="O133" s="305">
        <f>SUM(O124:O132)</f>
        <v>4124.1</v>
      </c>
      <c r="P133" s="308">
        <f>SUM(P124:P132)</f>
        <v>0</v>
      </c>
      <c r="Q133" s="309">
        <f>SUM(Q124:Q132)</f>
        <v>70293.05</v>
      </c>
      <c r="R133" s="207"/>
      <c r="S133" s="415">
        <f>SUM(S124:S132)</f>
        <v>0</v>
      </c>
      <c r="T133" s="268">
        <f>SUM(T124:T132)</f>
        <v>0</v>
      </c>
      <c r="U133" s="493">
        <f>SUM(U124:U132)</f>
        <v>0</v>
      </c>
      <c r="V133" s="268">
        <f>SUM(V124:V132)</f>
        <v>0</v>
      </c>
      <c r="W133" s="494">
        <f>SUM(W124:W132)</f>
        <v>0</v>
      </c>
      <c r="Y133" s="389"/>
      <c r="Z133" s="1094"/>
      <c r="AA133" s="1094"/>
    </row>
    <row r="134" spans="1:27" s="210" customFormat="1" ht="26.25" customHeight="1" thickBot="1">
      <c r="A134" s="210">
        <f t="shared" si="29"/>
        <v>122</v>
      </c>
      <c r="B134" s="1095" t="s">
        <v>121</v>
      </c>
      <c r="C134" s="490">
        <v>736</v>
      </c>
      <c r="D134" s="491">
        <f aca="true" t="shared" si="47" ref="D134:Q134">D123+D133</f>
        <v>748823.5700000001</v>
      </c>
      <c r="E134" s="490">
        <f>E123+E133</f>
        <v>18</v>
      </c>
      <c r="F134" s="491">
        <f>F123+F133</f>
        <v>17897.92</v>
      </c>
      <c r="G134" s="490">
        <f>G123+G133</f>
        <v>753</v>
      </c>
      <c r="H134" s="491">
        <f>H123+H133</f>
        <v>766721.4899999999</v>
      </c>
      <c r="I134" s="490">
        <f t="shared" si="47"/>
        <v>488</v>
      </c>
      <c r="J134" s="492">
        <f t="shared" si="47"/>
        <v>242078.84000000003</v>
      </c>
      <c r="K134" s="490">
        <f t="shared" si="47"/>
        <v>79</v>
      </c>
      <c r="L134" s="486">
        <f t="shared" si="47"/>
        <v>126332.3</v>
      </c>
      <c r="M134" s="491">
        <f t="shared" si="47"/>
        <v>0</v>
      </c>
      <c r="N134" s="490">
        <f t="shared" si="47"/>
        <v>662</v>
      </c>
      <c r="O134" s="488">
        <f t="shared" si="47"/>
        <v>706902.32</v>
      </c>
      <c r="P134" s="492">
        <f t="shared" si="47"/>
        <v>0</v>
      </c>
      <c r="Q134" s="491">
        <f t="shared" si="47"/>
        <v>1842034.95</v>
      </c>
      <c r="R134" s="207"/>
      <c r="S134" s="415">
        <f>S123+S133</f>
        <v>0</v>
      </c>
      <c r="T134" s="494">
        <f>+T123+T133</f>
        <v>0</v>
      </c>
      <c r="U134" s="493">
        <f>+U123+U133</f>
        <v>0</v>
      </c>
      <c r="V134" s="494">
        <f>+V123+V133</f>
        <v>0</v>
      </c>
      <c r="W134" s="494">
        <f>SUM(W123+W133)</f>
        <v>0</v>
      </c>
      <c r="Z134" s="1096"/>
      <c r="AA134" s="207"/>
    </row>
    <row r="135" spans="4:27" ht="15">
      <c r="D135" s="1097"/>
      <c r="Q135" s="1097"/>
      <c r="R135" s="1098"/>
      <c r="Z135" s="1099"/>
      <c r="AA135" s="169"/>
    </row>
    <row r="136" spans="12:15" ht="12.75">
      <c r="L136" s="1097"/>
      <c r="O136" s="1097"/>
    </row>
    <row r="138" ht="12.75">
      <c r="Q138" s="1100"/>
    </row>
    <row r="139" ht="12.75">
      <c r="Q139" s="1100"/>
    </row>
    <row r="140" ht="12.75">
      <c r="D140" s="1097"/>
    </row>
    <row r="503" ht="12.75" customHeight="1"/>
  </sheetData>
  <sheetProtection/>
  <mergeCells count="34">
    <mergeCell ref="B12:Q12"/>
    <mergeCell ref="S12:W12"/>
    <mergeCell ref="H9:H11"/>
    <mergeCell ref="I9:I11"/>
    <mergeCell ref="J9:J11"/>
    <mergeCell ref="W9:W11"/>
    <mergeCell ref="K9:K11"/>
    <mergeCell ref="L9:L11"/>
    <mergeCell ref="F9:F11"/>
    <mergeCell ref="G9:G11"/>
    <mergeCell ref="B1:D1"/>
    <mergeCell ref="B2:AA2"/>
    <mergeCell ref="B7:B11"/>
    <mergeCell ref="S7:W7"/>
    <mergeCell ref="C8:Q8"/>
    <mergeCell ref="Y8:AA8"/>
    <mergeCell ref="S8:W8"/>
    <mergeCell ref="C9:C11"/>
    <mergeCell ref="D9:D11"/>
    <mergeCell ref="E9:E11"/>
    <mergeCell ref="O9:O11"/>
    <mergeCell ref="P9:P11"/>
    <mergeCell ref="T9:T11"/>
    <mergeCell ref="V9:V11"/>
    <mergeCell ref="AA9:AA11"/>
    <mergeCell ref="Y9:Y11"/>
    <mergeCell ref="Z9:Z11"/>
    <mergeCell ref="M9:M11"/>
    <mergeCell ref="N9:N11"/>
    <mergeCell ref="B50:Q50"/>
    <mergeCell ref="S50:W50"/>
    <mergeCell ref="Q9:Q11"/>
    <mergeCell ref="S9:S11"/>
    <mergeCell ref="U9:U11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40"/>
  <sheetViews>
    <sheetView zoomScale="82" zoomScaleNormal="82" zoomScalePageLayoutView="0" workbookViewId="0" topLeftCell="L121">
      <selection activeCell="F103" sqref="F103"/>
    </sheetView>
  </sheetViews>
  <sheetFormatPr defaultColWidth="11.421875" defaultRowHeight="15"/>
  <cols>
    <col min="1" max="1" width="4.8515625" style="1008" customWidth="1"/>
    <col min="2" max="2" width="37.421875" style="1008" customWidth="1"/>
    <col min="3" max="3" width="6.57421875" style="1008" customWidth="1"/>
    <col min="4" max="4" width="18.421875" style="1008" customWidth="1"/>
    <col min="5" max="5" width="6.57421875" style="1008" customWidth="1"/>
    <col min="6" max="6" width="18.28125" style="1008" customWidth="1"/>
    <col min="7" max="7" width="6.57421875" style="1008" customWidth="1"/>
    <col min="8" max="8" width="18.28125" style="1008" customWidth="1"/>
    <col min="9" max="9" width="6.57421875" style="1008" customWidth="1"/>
    <col min="10" max="10" width="18.28125" style="1008" customWidth="1"/>
    <col min="11" max="11" width="6.57421875" style="1008" customWidth="1"/>
    <col min="12" max="12" width="18.28125" style="1008" customWidth="1"/>
    <col min="13" max="13" width="13.8515625" style="1008" customWidth="1"/>
    <col min="14" max="14" width="6.57421875" style="1008" customWidth="1"/>
    <col min="15" max="15" width="18.421875" style="1008" customWidth="1"/>
    <col min="16" max="16" width="13.7109375" style="1008" customWidth="1"/>
    <col min="17" max="17" width="21.140625" style="1008" customWidth="1"/>
    <col min="18" max="18" width="2.8515625" style="1008" customWidth="1"/>
    <col min="19" max="19" width="8.421875" style="1008" customWidth="1"/>
    <col min="20" max="20" width="16.00390625" style="1008" customWidth="1"/>
    <col min="21" max="21" width="8.421875" style="1008" customWidth="1"/>
    <col min="22" max="22" width="17.140625" style="1008" customWidth="1"/>
    <col min="23" max="23" width="17.00390625" style="1008" customWidth="1"/>
    <col min="24" max="24" width="2.8515625" style="1008" customWidth="1"/>
    <col min="25" max="25" width="37.140625" style="1008" customWidth="1"/>
    <col min="26" max="26" width="6.57421875" style="1008" customWidth="1"/>
    <col min="27" max="27" width="18.28125" style="1008" customWidth="1"/>
    <col min="28" max="16384" width="11.421875" style="1008" customWidth="1"/>
  </cols>
  <sheetData>
    <row r="1" spans="2:26" ht="12.75">
      <c r="B1" s="1141" t="s">
        <v>0</v>
      </c>
      <c r="C1" s="1141"/>
      <c r="D1" s="1141"/>
      <c r="E1" s="2"/>
      <c r="F1" s="2"/>
      <c r="G1" s="2"/>
      <c r="H1" s="2"/>
      <c r="I1" s="2"/>
      <c r="J1" s="2"/>
      <c r="K1" s="499"/>
      <c r="L1" s="499"/>
      <c r="M1" s="499"/>
      <c r="N1" s="499"/>
      <c r="O1" s="499"/>
      <c r="P1" s="2"/>
      <c r="Q1" s="2"/>
      <c r="R1" s="2"/>
      <c r="S1" s="2"/>
      <c r="T1" s="2"/>
      <c r="U1" s="2"/>
      <c r="V1" s="2"/>
      <c r="W1" s="2"/>
      <c r="Z1" s="501" t="s">
        <v>142</v>
      </c>
    </row>
    <row r="2" spans="2:27" s="1009" customFormat="1" ht="18">
      <c r="B2" s="1269" t="s">
        <v>182</v>
      </c>
      <c r="C2" s="1269"/>
      <c r="D2" s="1269"/>
      <c r="E2" s="1269"/>
      <c r="F2" s="1269"/>
      <c r="G2" s="1269"/>
      <c r="H2" s="1269"/>
      <c r="I2" s="1269"/>
      <c r="J2" s="1269"/>
      <c r="K2" s="1269"/>
      <c r="L2" s="1269"/>
      <c r="M2" s="1269"/>
      <c r="N2" s="1269"/>
      <c r="O2" s="1269"/>
      <c r="P2" s="1269"/>
      <c r="Q2" s="1269"/>
      <c r="R2" s="1269"/>
      <c r="S2" s="1269"/>
      <c r="T2" s="1269"/>
      <c r="U2" s="1269"/>
      <c r="V2" s="1269"/>
      <c r="W2" s="1269"/>
      <c r="X2" s="1269"/>
      <c r="Y2" s="1269"/>
      <c r="Z2" s="1269"/>
      <c r="AA2" s="1269"/>
    </row>
    <row r="3" spans="2:23" ht="12.75">
      <c r="B3" s="3" t="s">
        <v>123</v>
      </c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</row>
    <row r="4" spans="2:18" ht="12.75">
      <c r="B4" s="3" t="s">
        <v>124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Q4" s="5"/>
      <c r="R4" s="5"/>
    </row>
    <row r="5" spans="2:23" ht="16.5" customHeight="1" thickBot="1">
      <c r="B5" s="7" t="s">
        <v>166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5"/>
      <c r="W5" s="3"/>
    </row>
    <row r="6" spans="2:27" ht="16.5" customHeight="1" hidden="1" thickBot="1">
      <c r="B6" s="1008">
        <v>1</v>
      </c>
      <c r="C6" s="1008">
        <f>B6+1</f>
        <v>2</v>
      </c>
      <c r="D6" s="1008">
        <f aca="true" t="shared" si="0" ref="D6:AA6">C6+1</f>
        <v>3</v>
      </c>
      <c r="E6" s="1008">
        <f>D6+1</f>
        <v>4</v>
      </c>
      <c r="F6" s="1008">
        <f>E6+1</f>
        <v>5</v>
      </c>
      <c r="G6" s="1008">
        <f>F6+1</f>
        <v>6</v>
      </c>
      <c r="H6" s="1008">
        <f>G6+1</f>
        <v>7</v>
      </c>
      <c r="I6" s="1008">
        <f t="shared" si="0"/>
        <v>8</v>
      </c>
      <c r="J6" s="1008">
        <f t="shared" si="0"/>
        <v>9</v>
      </c>
      <c r="K6" s="1008">
        <f t="shared" si="0"/>
        <v>10</v>
      </c>
      <c r="L6" s="1008">
        <f t="shared" si="0"/>
        <v>11</v>
      </c>
      <c r="M6" s="1008">
        <f t="shared" si="0"/>
        <v>12</v>
      </c>
      <c r="N6" s="1008">
        <f t="shared" si="0"/>
        <v>13</v>
      </c>
      <c r="O6" s="1008">
        <f t="shared" si="0"/>
        <v>14</v>
      </c>
      <c r="P6" s="1008">
        <f t="shared" si="0"/>
        <v>15</v>
      </c>
      <c r="Q6" s="1008">
        <f t="shared" si="0"/>
        <v>16</v>
      </c>
      <c r="R6" s="1008">
        <f t="shared" si="0"/>
        <v>17</v>
      </c>
      <c r="S6" s="1008">
        <f t="shared" si="0"/>
        <v>18</v>
      </c>
      <c r="T6" s="1008">
        <f t="shared" si="0"/>
        <v>19</v>
      </c>
      <c r="U6" s="1008">
        <f t="shared" si="0"/>
        <v>20</v>
      </c>
      <c r="V6" s="1008">
        <f t="shared" si="0"/>
        <v>21</v>
      </c>
      <c r="W6" s="1008">
        <f t="shared" si="0"/>
        <v>22</v>
      </c>
      <c r="X6" s="1008">
        <f t="shared" si="0"/>
        <v>23</v>
      </c>
      <c r="Y6" s="1008">
        <f t="shared" si="0"/>
        <v>24</v>
      </c>
      <c r="Z6" s="1008">
        <f t="shared" si="0"/>
        <v>25</v>
      </c>
      <c r="AA6" s="1008">
        <f t="shared" si="0"/>
        <v>26</v>
      </c>
    </row>
    <row r="7" spans="2:27" ht="21" customHeight="1" thickBot="1">
      <c r="B7" s="1139" t="s">
        <v>1</v>
      </c>
      <c r="C7" s="10" t="s">
        <v>2</v>
      </c>
      <c r="D7" s="1010"/>
      <c r="E7" s="1010"/>
      <c r="F7" s="1010"/>
      <c r="G7" s="1010"/>
      <c r="H7" s="1010"/>
      <c r="I7" s="1010"/>
      <c r="J7" s="1010"/>
      <c r="K7" s="1010"/>
      <c r="L7" s="1010"/>
      <c r="M7" s="1010"/>
      <c r="N7" s="1010"/>
      <c r="O7" s="1010"/>
      <c r="P7" s="1010"/>
      <c r="Q7" s="1011"/>
      <c r="R7" s="1012"/>
      <c r="S7" s="1270" t="s">
        <v>3</v>
      </c>
      <c r="T7" s="1271"/>
      <c r="U7" s="1271"/>
      <c r="V7" s="1271"/>
      <c r="W7" s="1272"/>
      <c r="X7" s="1013"/>
      <c r="Y7" s="10" t="s">
        <v>2</v>
      </c>
      <c r="Z7" s="1010"/>
      <c r="AA7" s="1014"/>
    </row>
    <row r="8" spans="2:27" ht="21" customHeight="1" thickBot="1">
      <c r="B8" s="1140"/>
      <c r="C8" s="1273" t="s">
        <v>4</v>
      </c>
      <c r="D8" s="1274"/>
      <c r="E8" s="1274"/>
      <c r="F8" s="1274"/>
      <c r="G8" s="1274"/>
      <c r="H8" s="1274"/>
      <c r="I8" s="1274"/>
      <c r="J8" s="1274"/>
      <c r="K8" s="1274"/>
      <c r="L8" s="1274"/>
      <c r="M8" s="1274"/>
      <c r="N8" s="1274"/>
      <c r="O8" s="1274"/>
      <c r="P8" s="1274"/>
      <c r="Q8" s="1275"/>
      <c r="R8" s="14"/>
      <c r="S8" s="1113"/>
      <c r="T8" s="1114"/>
      <c r="U8" s="1114"/>
      <c r="V8" s="1114"/>
      <c r="W8" s="1115"/>
      <c r="X8" s="1013"/>
      <c r="Y8" s="1270" t="s">
        <v>5</v>
      </c>
      <c r="Z8" s="1276"/>
      <c r="AA8" s="1277"/>
    </row>
    <row r="9" spans="2:27" ht="21" customHeight="1">
      <c r="B9" s="1140"/>
      <c r="C9" s="1181" t="s">
        <v>6</v>
      </c>
      <c r="D9" s="1181" t="s">
        <v>7</v>
      </c>
      <c r="E9" s="1181" t="s">
        <v>6</v>
      </c>
      <c r="F9" s="1181" t="s">
        <v>9</v>
      </c>
      <c r="G9" s="1181" t="s">
        <v>6</v>
      </c>
      <c r="H9" s="1281" t="s">
        <v>11</v>
      </c>
      <c r="I9" s="1187" t="s">
        <v>8</v>
      </c>
      <c r="J9" s="1181" t="s">
        <v>12</v>
      </c>
      <c r="K9" s="1187" t="s">
        <v>8</v>
      </c>
      <c r="L9" s="1181" t="s">
        <v>13</v>
      </c>
      <c r="M9" s="1181" t="s">
        <v>167</v>
      </c>
      <c r="N9" s="1187" t="s">
        <v>8</v>
      </c>
      <c r="O9" s="1181" t="s">
        <v>174</v>
      </c>
      <c r="P9" s="1181" t="s">
        <v>168</v>
      </c>
      <c r="Q9" s="1181" t="s">
        <v>17</v>
      </c>
      <c r="R9" s="15"/>
      <c r="S9" s="1133" t="s">
        <v>18</v>
      </c>
      <c r="T9" s="1151" t="s">
        <v>169</v>
      </c>
      <c r="U9" s="1151" t="s">
        <v>19</v>
      </c>
      <c r="V9" s="1151" t="s">
        <v>179</v>
      </c>
      <c r="W9" s="1136" t="s">
        <v>180</v>
      </c>
      <c r="X9" s="1013"/>
      <c r="Y9" s="1139" t="s">
        <v>1</v>
      </c>
      <c r="Z9" s="1266" t="s">
        <v>8</v>
      </c>
      <c r="AA9" s="1123" t="s">
        <v>21</v>
      </c>
    </row>
    <row r="10" spans="2:27" ht="21" customHeight="1">
      <c r="B10" s="1140"/>
      <c r="C10" s="1182"/>
      <c r="D10" s="1182"/>
      <c r="E10" s="1182"/>
      <c r="F10" s="1182"/>
      <c r="G10" s="1182"/>
      <c r="H10" s="1282"/>
      <c r="I10" s="1182"/>
      <c r="J10" s="1182"/>
      <c r="K10" s="1182"/>
      <c r="L10" s="1182"/>
      <c r="M10" s="1182"/>
      <c r="N10" s="1182"/>
      <c r="O10" s="1182"/>
      <c r="P10" s="1182"/>
      <c r="Q10" s="1182"/>
      <c r="R10" s="17"/>
      <c r="S10" s="1134"/>
      <c r="T10" s="1152"/>
      <c r="U10" s="1152"/>
      <c r="V10" s="1152"/>
      <c r="W10" s="1137"/>
      <c r="X10" s="1013"/>
      <c r="Y10" s="1140"/>
      <c r="Z10" s="1267"/>
      <c r="AA10" s="1124"/>
    </row>
    <row r="11" spans="2:27" ht="21" customHeight="1" thickBot="1">
      <c r="B11" s="1140"/>
      <c r="C11" s="1183"/>
      <c r="D11" s="1183"/>
      <c r="E11" s="1183"/>
      <c r="F11" s="1183"/>
      <c r="G11" s="1183"/>
      <c r="H11" s="1283"/>
      <c r="I11" s="1183"/>
      <c r="J11" s="1183"/>
      <c r="K11" s="1183"/>
      <c r="L11" s="1183"/>
      <c r="M11" s="1183"/>
      <c r="N11" s="1183"/>
      <c r="O11" s="1183"/>
      <c r="P11" s="1183"/>
      <c r="Q11" s="1183"/>
      <c r="R11" s="17"/>
      <c r="S11" s="1135"/>
      <c r="T11" s="1153"/>
      <c r="U11" s="1153"/>
      <c r="V11" s="1153"/>
      <c r="W11" s="1138"/>
      <c r="X11" s="1013"/>
      <c r="Y11" s="1140"/>
      <c r="Z11" s="1268"/>
      <c r="AA11" s="1125"/>
    </row>
    <row r="12" spans="2:27" s="210" customFormat="1" ht="26.25" customHeight="1" thickBot="1">
      <c r="B12" s="1167" t="s">
        <v>26</v>
      </c>
      <c r="C12" s="1168"/>
      <c r="D12" s="1168"/>
      <c r="E12" s="1168"/>
      <c r="F12" s="1168"/>
      <c r="G12" s="1168"/>
      <c r="H12" s="1168"/>
      <c r="I12" s="1168"/>
      <c r="J12" s="1168"/>
      <c r="K12" s="1168"/>
      <c r="L12" s="1168"/>
      <c r="M12" s="1168"/>
      <c r="N12" s="1168"/>
      <c r="O12" s="1168"/>
      <c r="P12" s="1168"/>
      <c r="Q12" s="1169"/>
      <c r="R12" s="1015"/>
      <c r="S12" s="1278" t="s">
        <v>26</v>
      </c>
      <c r="T12" s="1279"/>
      <c r="U12" s="1279"/>
      <c r="V12" s="1279"/>
      <c r="W12" s="1280"/>
      <c r="Y12" s="1016" t="s">
        <v>26</v>
      </c>
      <c r="Z12" s="1017"/>
      <c r="AA12" s="1018"/>
    </row>
    <row r="13" spans="1:27" ht="21" customHeight="1" thickBot="1">
      <c r="A13" s="1008">
        <v>1</v>
      </c>
      <c r="B13" s="511" t="s">
        <v>27</v>
      </c>
      <c r="C13" s="199">
        <f aca="true" t="shared" si="1" ref="C13:Q13">SUM(C14:C22)</f>
        <v>12</v>
      </c>
      <c r="D13" s="205">
        <f t="shared" si="1"/>
        <v>22541.64</v>
      </c>
      <c r="E13" s="199">
        <f>SUM(E14:E22)</f>
        <v>0</v>
      </c>
      <c r="F13" s="339">
        <f>SUM(F14:F22)</f>
        <v>0</v>
      </c>
      <c r="G13" s="199">
        <f>SUM(G14:G22)</f>
        <v>12</v>
      </c>
      <c r="H13" s="339">
        <f>SUM(H14:H22)</f>
        <v>22541.64</v>
      </c>
      <c r="I13" s="199">
        <f t="shared" si="1"/>
        <v>0</v>
      </c>
      <c r="J13" s="205">
        <f t="shared" si="1"/>
        <v>0</v>
      </c>
      <c r="K13" s="199">
        <f t="shared" si="1"/>
        <v>12</v>
      </c>
      <c r="L13" s="206">
        <f t="shared" si="1"/>
        <v>52688.82</v>
      </c>
      <c r="M13" s="205">
        <f t="shared" si="1"/>
        <v>0</v>
      </c>
      <c r="N13" s="199">
        <f t="shared" si="1"/>
        <v>0</v>
      </c>
      <c r="O13" s="200">
        <f t="shared" si="1"/>
        <v>0</v>
      </c>
      <c r="P13" s="205">
        <f t="shared" si="1"/>
        <v>0</v>
      </c>
      <c r="Q13" s="205">
        <f t="shared" si="1"/>
        <v>75230.46</v>
      </c>
      <c r="R13" s="27"/>
      <c r="S13" s="208">
        <f>SUM(S14:S22)</f>
        <v>0</v>
      </c>
      <c r="T13" s="262">
        <f>SUM(T14:T22)</f>
        <v>0</v>
      </c>
      <c r="U13" s="1019">
        <f>SUM(U14:U22)</f>
        <v>0</v>
      </c>
      <c r="V13" s="262">
        <f>SUM(V14:V22)</f>
        <v>0</v>
      </c>
      <c r="W13" s="205">
        <f>SUM(W14:W22)</f>
        <v>0</v>
      </c>
      <c r="Y13" s="185" t="s">
        <v>27</v>
      </c>
      <c r="Z13" s="212">
        <f>SUM(Z14:Z22)</f>
        <v>4</v>
      </c>
      <c r="AA13" s="204">
        <f>SUM(AA14:AA22)</f>
        <v>6419.27</v>
      </c>
    </row>
    <row r="14" spans="1:27" ht="18.75" customHeight="1" thickBot="1">
      <c r="A14" s="1008">
        <f aca="true" t="shared" si="2" ref="A14:A77">A13+1</f>
        <v>2</v>
      </c>
      <c r="B14" s="513" t="s">
        <v>28</v>
      </c>
      <c r="C14" s="1020"/>
      <c r="D14" s="514"/>
      <c r="E14" s="1020"/>
      <c r="F14" s="1021"/>
      <c r="G14" s="214"/>
      <c r="H14" s="978">
        <f>D14+F14</f>
        <v>0</v>
      </c>
      <c r="I14" s="1020"/>
      <c r="J14" s="517"/>
      <c r="K14" s="1020"/>
      <c r="L14" s="215"/>
      <c r="M14" s="514"/>
      <c r="N14" s="1022"/>
      <c r="O14" s="224"/>
      <c r="P14" s="517"/>
      <c r="Q14" s="520">
        <f aca="true" t="shared" si="3" ref="Q14:Q48">H14+J14+L14+M14+O14+P14</f>
        <v>0</v>
      </c>
      <c r="R14" s="27"/>
      <c r="S14" s="226"/>
      <c r="T14" s="519"/>
      <c r="U14" s="515"/>
      <c r="V14" s="519"/>
      <c r="W14" s="520">
        <f aca="true" t="shared" si="4" ref="W14:W22">SUM(S14:V14)</f>
        <v>0</v>
      </c>
      <c r="Y14" s="111"/>
      <c r="Z14" s="1023"/>
      <c r="AA14" s="1024"/>
    </row>
    <row r="15" spans="1:27" ht="18.75" customHeight="1">
      <c r="A15" s="1008">
        <f t="shared" si="2"/>
        <v>3</v>
      </c>
      <c r="B15" s="522" t="s">
        <v>29</v>
      </c>
      <c r="C15" s="112"/>
      <c r="D15" s="239"/>
      <c r="E15" s="112"/>
      <c r="F15" s="1025"/>
      <c r="G15" s="112"/>
      <c r="H15" s="978">
        <f>D15+F15</f>
        <v>0</v>
      </c>
      <c r="I15" s="112"/>
      <c r="J15" s="238"/>
      <c r="K15" s="112"/>
      <c r="L15" s="232"/>
      <c r="M15" s="239"/>
      <c r="N15" s="1026"/>
      <c r="O15" s="241"/>
      <c r="P15" s="238"/>
      <c r="Q15" s="520">
        <f t="shared" si="3"/>
        <v>0</v>
      </c>
      <c r="R15" s="52"/>
      <c r="S15" s="243"/>
      <c r="T15" s="465"/>
      <c r="U15" s="232"/>
      <c r="V15" s="465"/>
      <c r="W15" s="520">
        <f t="shared" si="4"/>
        <v>0</v>
      </c>
      <c r="Y15" s="1027" t="s">
        <v>29</v>
      </c>
      <c r="Z15" s="1028"/>
      <c r="AA15" s="519"/>
    </row>
    <row r="16" spans="1:27" ht="18.75" customHeight="1">
      <c r="A16" s="1008">
        <f t="shared" si="2"/>
        <v>4</v>
      </c>
      <c r="B16" s="522" t="s">
        <v>30</v>
      </c>
      <c r="C16" s="112"/>
      <c r="D16" s="239"/>
      <c r="E16" s="112"/>
      <c r="F16" s="1025"/>
      <c r="G16" s="112"/>
      <c r="H16" s="978">
        <f>D16+F16</f>
        <v>0</v>
      </c>
      <c r="I16" s="112"/>
      <c r="J16" s="238"/>
      <c r="K16" s="112"/>
      <c r="L16" s="232"/>
      <c r="M16" s="239"/>
      <c r="N16" s="1026"/>
      <c r="O16" s="241"/>
      <c r="P16" s="238"/>
      <c r="Q16" s="520">
        <f t="shared" si="3"/>
        <v>0</v>
      </c>
      <c r="R16" s="52"/>
      <c r="S16" s="243"/>
      <c r="T16" s="465"/>
      <c r="U16" s="232"/>
      <c r="V16" s="465"/>
      <c r="W16" s="520">
        <f t="shared" si="4"/>
        <v>0</v>
      </c>
      <c r="Y16" s="522" t="s">
        <v>30</v>
      </c>
      <c r="Z16" s="1029"/>
      <c r="AA16" s="465"/>
    </row>
    <row r="17" spans="1:27" ht="18.75" customHeight="1">
      <c r="A17" s="1008">
        <f t="shared" si="2"/>
        <v>5</v>
      </c>
      <c r="B17" s="522" t="s">
        <v>31</v>
      </c>
      <c r="C17" s="112"/>
      <c r="D17" s="239"/>
      <c r="E17" s="112"/>
      <c r="F17" s="1025"/>
      <c r="G17" s="112"/>
      <c r="H17" s="978">
        <f>D17+F17</f>
        <v>0</v>
      </c>
      <c r="I17" s="112"/>
      <c r="J17" s="238"/>
      <c r="K17" s="112"/>
      <c r="L17" s="232"/>
      <c r="M17" s="239"/>
      <c r="N17" s="1026"/>
      <c r="O17" s="241"/>
      <c r="P17" s="238"/>
      <c r="Q17" s="520">
        <f t="shared" si="3"/>
        <v>0</v>
      </c>
      <c r="R17" s="52"/>
      <c r="S17" s="243"/>
      <c r="T17" s="465"/>
      <c r="U17" s="232"/>
      <c r="V17" s="465"/>
      <c r="W17" s="520">
        <f t="shared" si="4"/>
        <v>0</v>
      </c>
      <c r="Y17" s="522" t="s">
        <v>31</v>
      </c>
      <c r="Z17" s="1029"/>
      <c r="AA17" s="465"/>
    </row>
    <row r="18" spans="1:27" ht="18.75" customHeight="1">
      <c r="A18" s="1008">
        <f t="shared" si="2"/>
        <v>6</v>
      </c>
      <c r="B18" s="522" t="s">
        <v>32</v>
      </c>
      <c r="C18" s="112">
        <v>1</v>
      </c>
      <c r="D18" s="239">
        <v>3717.44</v>
      </c>
      <c r="E18" s="112"/>
      <c r="F18" s="1025"/>
      <c r="G18" s="1030">
        <f aca="true" t="shared" si="5" ref="G18:H22">C18+E18</f>
        <v>1</v>
      </c>
      <c r="H18" s="978">
        <f t="shared" si="5"/>
        <v>3717.44</v>
      </c>
      <c r="I18" s="112"/>
      <c r="J18" s="238"/>
      <c r="K18" s="112">
        <v>1</v>
      </c>
      <c r="L18" s="232">
        <v>8658</v>
      </c>
      <c r="M18" s="239"/>
      <c r="N18" s="1026"/>
      <c r="O18" s="241"/>
      <c r="P18" s="238"/>
      <c r="Q18" s="520">
        <f>H18+J18+L18+M18+O18+P18</f>
        <v>12375.44</v>
      </c>
      <c r="R18" s="52"/>
      <c r="S18" s="243"/>
      <c r="T18" s="465"/>
      <c r="U18" s="232"/>
      <c r="V18" s="465"/>
      <c r="W18" s="520">
        <f t="shared" si="4"/>
        <v>0</v>
      </c>
      <c r="Y18" s="522" t="s">
        <v>32</v>
      </c>
      <c r="Z18" s="1029"/>
      <c r="AA18" s="465"/>
    </row>
    <row r="19" spans="1:27" ht="18.75" customHeight="1">
      <c r="A19" s="1008">
        <f t="shared" si="2"/>
        <v>7</v>
      </c>
      <c r="B19" s="522" t="s">
        <v>33</v>
      </c>
      <c r="C19" s="112">
        <v>3</v>
      </c>
      <c r="D19" s="239">
        <v>5596.97</v>
      </c>
      <c r="E19" s="112"/>
      <c r="F19" s="1025"/>
      <c r="G19" s="1030">
        <f t="shared" si="5"/>
        <v>3</v>
      </c>
      <c r="H19" s="978">
        <f t="shared" si="5"/>
        <v>5596.97</v>
      </c>
      <c r="I19" s="112"/>
      <c r="J19" s="238"/>
      <c r="K19" s="112">
        <v>3</v>
      </c>
      <c r="L19" s="232">
        <v>16374</v>
      </c>
      <c r="M19" s="239"/>
      <c r="N19" s="1026"/>
      <c r="O19" s="241"/>
      <c r="P19" s="238"/>
      <c r="Q19" s="520">
        <f t="shared" si="3"/>
        <v>21970.97</v>
      </c>
      <c r="R19" s="52"/>
      <c r="S19" s="243"/>
      <c r="T19" s="465"/>
      <c r="U19" s="232"/>
      <c r="V19" s="465"/>
      <c r="W19" s="520">
        <f t="shared" si="4"/>
        <v>0</v>
      </c>
      <c r="Y19" s="522" t="s">
        <v>33</v>
      </c>
      <c r="Z19" s="1029">
        <v>1</v>
      </c>
      <c r="AA19" s="465">
        <v>2022.01</v>
      </c>
    </row>
    <row r="20" spans="1:27" ht="18.75" customHeight="1">
      <c r="A20" s="1008">
        <f t="shared" si="2"/>
        <v>8</v>
      </c>
      <c r="B20" s="522" t="s">
        <v>34</v>
      </c>
      <c r="C20" s="112">
        <v>8</v>
      </c>
      <c r="D20" s="239">
        <v>13227.23</v>
      </c>
      <c r="E20" s="112"/>
      <c r="F20" s="1025"/>
      <c r="G20" s="1030">
        <f t="shared" si="5"/>
        <v>8</v>
      </c>
      <c r="H20" s="978">
        <f t="shared" si="5"/>
        <v>13227.23</v>
      </c>
      <c r="I20" s="112"/>
      <c r="J20" s="238"/>
      <c r="K20" s="112">
        <v>8</v>
      </c>
      <c r="L20" s="232">
        <v>27656.82</v>
      </c>
      <c r="M20" s="239"/>
      <c r="N20" s="1026"/>
      <c r="O20" s="241"/>
      <c r="P20" s="238"/>
      <c r="Q20" s="520">
        <f t="shared" si="3"/>
        <v>40884.05</v>
      </c>
      <c r="R20" s="52"/>
      <c r="S20" s="243"/>
      <c r="T20" s="465"/>
      <c r="U20" s="232"/>
      <c r="V20" s="465"/>
      <c r="W20" s="520">
        <f t="shared" si="4"/>
        <v>0</v>
      </c>
      <c r="Y20" s="522" t="s">
        <v>34</v>
      </c>
      <c r="Z20" s="1029">
        <v>1</v>
      </c>
      <c r="AA20" s="465">
        <v>2716.49</v>
      </c>
    </row>
    <row r="21" spans="1:27" ht="18.75" customHeight="1">
      <c r="A21" s="1008">
        <f t="shared" si="2"/>
        <v>9</v>
      </c>
      <c r="B21" s="522" t="s">
        <v>35</v>
      </c>
      <c r="C21" s="112"/>
      <c r="D21" s="239"/>
      <c r="E21" s="112"/>
      <c r="F21" s="1025"/>
      <c r="G21" s="112"/>
      <c r="H21" s="978">
        <f t="shared" si="5"/>
        <v>0</v>
      </c>
      <c r="I21" s="112"/>
      <c r="J21" s="238"/>
      <c r="K21" s="112"/>
      <c r="L21" s="232"/>
      <c r="M21" s="239"/>
      <c r="N21" s="1026"/>
      <c r="O21" s="241"/>
      <c r="P21" s="238"/>
      <c r="Q21" s="520">
        <f t="shared" si="3"/>
        <v>0</v>
      </c>
      <c r="R21" s="52"/>
      <c r="S21" s="243"/>
      <c r="T21" s="465"/>
      <c r="U21" s="232"/>
      <c r="V21" s="465"/>
      <c r="W21" s="520">
        <f t="shared" si="4"/>
        <v>0</v>
      </c>
      <c r="Y21" s="522" t="s">
        <v>35</v>
      </c>
      <c r="Z21" s="1029"/>
      <c r="AA21" s="465"/>
    </row>
    <row r="22" spans="1:27" ht="18.75" customHeight="1" thickBot="1">
      <c r="A22" s="1008">
        <f t="shared" si="2"/>
        <v>10</v>
      </c>
      <c r="B22" s="525" t="s">
        <v>36</v>
      </c>
      <c r="C22" s="473"/>
      <c r="D22" s="526"/>
      <c r="E22" s="473"/>
      <c r="F22" s="1031"/>
      <c r="G22" s="250"/>
      <c r="H22" s="978">
        <f t="shared" si="5"/>
        <v>0</v>
      </c>
      <c r="I22" s="473"/>
      <c r="J22" s="528"/>
      <c r="K22" s="473"/>
      <c r="L22" s="251"/>
      <c r="M22" s="526"/>
      <c r="N22" s="1032"/>
      <c r="O22" s="260"/>
      <c r="P22" s="528"/>
      <c r="Q22" s="520">
        <f t="shared" si="3"/>
        <v>0</v>
      </c>
      <c r="R22" s="52"/>
      <c r="S22" s="243"/>
      <c r="T22" s="465"/>
      <c r="U22" s="232"/>
      <c r="V22" s="465"/>
      <c r="W22" s="520">
        <f t="shared" si="4"/>
        <v>0</v>
      </c>
      <c r="Y22" s="1033" t="s">
        <v>36</v>
      </c>
      <c r="Z22" s="1034">
        <v>2</v>
      </c>
      <c r="AA22" s="535">
        <v>1680.77</v>
      </c>
    </row>
    <row r="23" spans="1:27" ht="21" customHeight="1" thickBot="1">
      <c r="A23" s="1008">
        <f t="shared" si="2"/>
        <v>11</v>
      </c>
      <c r="B23" s="511" t="s">
        <v>37</v>
      </c>
      <c r="C23" s="199">
        <f aca="true" t="shared" si="6" ref="C23:I23">SUM(C24:C29)</f>
        <v>13</v>
      </c>
      <c r="D23" s="1035">
        <f t="shared" si="6"/>
        <v>9146.84</v>
      </c>
      <c r="E23" s="341">
        <f t="shared" si="6"/>
        <v>0</v>
      </c>
      <c r="F23" s="1036">
        <f t="shared" si="6"/>
        <v>0</v>
      </c>
      <c r="G23" s="341">
        <f>SUM(G24:G29)</f>
        <v>13</v>
      </c>
      <c r="H23" s="1036">
        <f>SUM(H24:H29)</f>
        <v>9146.84</v>
      </c>
      <c r="I23" s="340">
        <f t="shared" si="6"/>
        <v>0</v>
      </c>
      <c r="J23" s="264">
        <f>SUM(I24:I29)</f>
        <v>0</v>
      </c>
      <c r="K23" s="199">
        <f aca="true" t="shared" si="7" ref="K23:Q23">SUM(K24:K29)</f>
        <v>10</v>
      </c>
      <c r="L23" s="206">
        <f t="shared" si="7"/>
        <v>11112.82</v>
      </c>
      <c r="M23" s="205">
        <f t="shared" si="7"/>
        <v>0</v>
      </c>
      <c r="N23" s="1037">
        <f t="shared" si="7"/>
        <v>0</v>
      </c>
      <c r="O23" s="266">
        <f t="shared" si="7"/>
        <v>0</v>
      </c>
      <c r="P23" s="264">
        <f t="shared" si="7"/>
        <v>0</v>
      </c>
      <c r="Q23" s="530">
        <f t="shared" si="7"/>
        <v>20259.66</v>
      </c>
      <c r="R23" s="52"/>
      <c r="S23" s="208">
        <f>SUM(S24:S29)</f>
        <v>0</v>
      </c>
      <c r="T23" s="262">
        <f>SUM(T24:T29)</f>
        <v>0</v>
      </c>
      <c r="U23" s="1019">
        <f>SUM(U24:U29)</f>
        <v>0</v>
      </c>
      <c r="V23" s="262">
        <f>SUM(V24:V29)</f>
        <v>0</v>
      </c>
      <c r="W23" s="494">
        <f>SUM(W24:W29)</f>
        <v>0</v>
      </c>
      <c r="Y23" s="111" t="s">
        <v>137</v>
      </c>
      <c r="Z23" s="1023">
        <f>SUM(Z24:Z29)</f>
        <v>10</v>
      </c>
      <c r="AA23" s="1024">
        <f>SUM(AA24:AA29)</f>
        <v>6891.76</v>
      </c>
    </row>
    <row r="24" spans="1:27" ht="18.75" customHeight="1">
      <c r="A24" s="1008">
        <f t="shared" si="2"/>
        <v>12</v>
      </c>
      <c r="B24" s="513" t="s">
        <v>39</v>
      </c>
      <c r="C24" s="112"/>
      <c r="D24" s="239"/>
      <c r="E24" s="112"/>
      <c r="F24" s="1025"/>
      <c r="G24" s="112"/>
      <c r="H24" s="978">
        <f aca="true" t="shared" si="8" ref="H24:H29">D24+F24</f>
        <v>0</v>
      </c>
      <c r="I24" s="112"/>
      <c r="J24" s="238"/>
      <c r="K24" s="112"/>
      <c r="L24" s="232"/>
      <c r="M24" s="239"/>
      <c r="N24" s="1026"/>
      <c r="O24" s="241"/>
      <c r="P24" s="238"/>
      <c r="Q24" s="520">
        <f t="shared" si="3"/>
        <v>0</v>
      </c>
      <c r="R24" s="52"/>
      <c r="S24" s="226"/>
      <c r="T24" s="519"/>
      <c r="U24" s="515"/>
      <c r="V24" s="519"/>
      <c r="W24" s="531">
        <f aca="true" t="shared" si="9" ref="W24:W29">SUM(S24:V24)</f>
        <v>0</v>
      </c>
      <c r="Y24" s="1038" t="s">
        <v>40</v>
      </c>
      <c r="Z24" s="1028">
        <v>3</v>
      </c>
      <c r="AA24" s="519">
        <v>1548.6</v>
      </c>
    </row>
    <row r="25" spans="1:27" ht="18.75" customHeight="1">
      <c r="A25" s="1008">
        <f t="shared" si="2"/>
        <v>13</v>
      </c>
      <c r="B25" s="533" t="s">
        <v>41</v>
      </c>
      <c r="C25" s="112"/>
      <c r="D25" s="239"/>
      <c r="E25" s="112"/>
      <c r="F25" s="1025"/>
      <c r="G25" s="112"/>
      <c r="H25" s="978">
        <f t="shared" si="8"/>
        <v>0</v>
      </c>
      <c r="I25" s="112"/>
      <c r="J25" s="238"/>
      <c r="K25" s="112"/>
      <c r="L25" s="232"/>
      <c r="M25" s="239"/>
      <c r="N25" s="1026"/>
      <c r="O25" s="241"/>
      <c r="P25" s="238"/>
      <c r="Q25" s="520">
        <f t="shared" si="3"/>
        <v>0</v>
      </c>
      <c r="R25" s="52"/>
      <c r="S25" s="243"/>
      <c r="T25" s="465"/>
      <c r="U25" s="232"/>
      <c r="V25" s="465"/>
      <c r="W25" s="520">
        <f t="shared" si="9"/>
        <v>0</v>
      </c>
      <c r="Y25" s="533" t="s">
        <v>42</v>
      </c>
      <c r="Z25" s="1029">
        <v>1</v>
      </c>
      <c r="AA25" s="465">
        <v>781.28</v>
      </c>
    </row>
    <row r="26" spans="1:27" ht="18.75" customHeight="1">
      <c r="A26" s="1008">
        <f t="shared" si="2"/>
        <v>14</v>
      </c>
      <c r="B26" s="533" t="s">
        <v>43</v>
      </c>
      <c r="C26" s="112"/>
      <c r="D26" s="239"/>
      <c r="E26" s="112"/>
      <c r="F26" s="1025"/>
      <c r="G26" s="112"/>
      <c r="H26" s="978">
        <f t="shared" si="8"/>
        <v>0</v>
      </c>
      <c r="I26" s="112"/>
      <c r="J26" s="238"/>
      <c r="K26" s="112"/>
      <c r="L26" s="232"/>
      <c r="M26" s="239"/>
      <c r="N26" s="1026"/>
      <c r="O26" s="241"/>
      <c r="P26" s="238"/>
      <c r="Q26" s="520">
        <f t="shared" si="3"/>
        <v>0</v>
      </c>
      <c r="R26" s="52"/>
      <c r="S26" s="243"/>
      <c r="T26" s="465"/>
      <c r="U26" s="232"/>
      <c r="V26" s="465"/>
      <c r="W26" s="520">
        <f t="shared" si="9"/>
        <v>0</v>
      </c>
      <c r="Y26" s="533" t="s">
        <v>44</v>
      </c>
      <c r="Z26" s="1029">
        <v>3</v>
      </c>
      <c r="AA26" s="465">
        <v>2347.16</v>
      </c>
    </row>
    <row r="27" spans="1:27" ht="18.75" customHeight="1">
      <c r="A27" s="1008">
        <f t="shared" si="2"/>
        <v>15</v>
      </c>
      <c r="B27" s="533" t="s">
        <v>45</v>
      </c>
      <c r="C27" s="112">
        <v>5</v>
      </c>
      <c r="D27" s="239">
        <v>3548.16</v>
      </c>
      <c r="E27" s="112"/>
      <c r="F27" s="1025"/>
      <c r="G27" s="1030">
        <f>C27+E27</f>
        <v>5</v>
      </c>
      <c r="H27" s="978">
        <f t="shared" si="8"/>
        <v>3548.16</v>
      </c>
      <c r="I27" s="112"/>
      <c r="J27" s="238"/>
      <c r="K27" s="112">
        <v>3</v>
      </c>
      <c r="L27" s="232">
        <v>3354</v>
      </c>
      <c r="M27" s="239"/>
      <c r="N27" s="1026"/>
      <c r="O27" s="241"/>
      <c r="P27" s="238"/>
      <c r="Q27" s="520">
        <f t="shared" si="3"/>
        <v>6902.16</v>
      </c>
      <c r="R27" s="52"/>
      <c r="S27" s="243"/>
      <c r="T27" s="465"/>
      <c r="U27" s="232"/>
      <c r="V27" s="465"/>
      <c r="W27" s="520">
        <f t="shared" si="9"/>
        <v>0</v>
      </c>
      <c r="Y27" s="533" t="s">
        <v>46</v>
      </c>
      <c r="Z27" s="1029">
        <v>2</v>
      </c>
      <c r="AA27" s="465">
        <v>1418.28</v>
      </c>
    </row>
    <row r="28" spans="1:27" ht="18.75" customHeight="1">
      <c r="A28" s="1008">
        <f t="shared" si="2"/>
        <v>16</v>
      </c>
      <c r="B28" s="533" t="s">
        <v>47</v>
      </c>
      <c r="C28" s="112">
        <v>4</v>
      </c>
      <c r="D28" s="239">
        <v>2705.42</v>
      </c>
      <c r="E28" s="112"/>
      <c r="F28" s="1025"/>
      <c r="G28" s="1030">
        <f>C28+E28</f>
        <v>4</v>
      </c>
      <c r="H28" s="978">
        <f t="shared" si="8"/>
        <v>2705.42</v>
      </c>
      <c r="I28" s="112"/>
      <c r="J28" s="238"/>
      <c r="K28" s="112">
        <v>4</v>
      </c>
      <c r="L28" s="232">
        <v>4472</v>
      </c>
      <c r="M28" s="239"/>
      <c r="N28" s="1026"/>
      <c r="O28" s="241"/>
      <c r="P28" s="238"/>
      <c r="Q28" s="520">
        <f t="shared" si="3"/>
        <v>7177.42</v>
      </c>
      <c r="R28" s="52"/>
      <c r="S28" s="243"/>
      <c r="T28" s="465"/>
      <c r="U28" s="232"/>
      <c r="V28" s="465"/>
      <c r="W28" s="520">
        <f t="shared" si="9"/>
        <v>0</v>
      </c>
      <c r="Y28" s="533" t="s">
        <v>48</v>
      </c>
      <c r="Z28" s="1029">
        <v>1</v>
      </c>
      <c r="AA28" s="465">
        <v>796.44</v>
      </c>
    </row>
    <row r="29" spans="1:27" ht="18.75" customHeight="1" thickBot="1">
      <c r="A29" s="1008">
        <f t="shared" si="2"/>
        <v>17</v>
      </c>
      <c r="B29" s="534" t="s">
        <v>49</v>
      </c>
      <c r="C29" s="112">
        <v>4</v>
      </c>
      <c r="D29" s="239">
        <v>2893.26</v>
      </c>
      <c r="E29" s="112"/>
      <c r="F29" s="1025"/>
      <c r="G29" s="1030">
        <f>C29+E29</f>
        <v>4</v>
      </c>
      <c r="H29" s="978">
        <f t="shared" si="8"/>
        <v>2893.26</v>
      </c>
      <c r="I29" s="112"/>
      <c r="J29" s="238"/>
      <c r="K29" s="112">
        <v>3</v>
      </c>
      <c r="L29" s="232">
        <v>3286.82</v>
      </c>
      <c r="M29" s="239"/>
      <c r="N29" s="1026"/>
      <c r="O29" s="241"/>
      <c r="P29" s="238"/>
      <c r="Q29" s="520">
        <f t="shared" si="3"/>
        <v>6180.08</v>
      </c>
      <c r="R29" s="52"/>
      <c r="S29" s="274"/>
      <c r="T29" s="535"/>
      <c r="U29" s="354"/>
      <c r="V29" s="535"/>
      <c r="W29" s="536">
        <f t="shared" si="9"/>
        <v>0</v>
      </c>
      <c r="Y29" s="1039" t="s">
        <v>50</v>
      </c>
      <c r="Z29" s="1034"/>
      <c r="AA29" s="535"/>
    </row>
    <row r="30" spans="1:27" ht="21" customHeight="1" thickBot="1">
      <c r="A30" s="1008">
        <f t="shared" si="2"/>
        <v>18</v>
      </c>
      <c r="B30" s="537" t="s">
        <v>51</v>
      </c>
      <c r="C30" s="199">
        <f aca="true" t="shared" si="10" ref="C30:Q30">SUM(C31:C36)</f>
        <v>74</v>
      </c>
      <c r="D30" s="205">
        <f t="shared" si="10"/>
        <v>46528.16999999999</v>
      </c>
      <c r="E30" s="201">
        <f t="shared" si="10"/>
        <v>0</v>
      </c>
      <c r="F30" s="339">
        <f t="shared" si="10"/>
        <v>0</v>
      </c>
      <c r="G30" s="201">
        <f t="shared" si="10"/>
        <v>74</v>
      </c>
      <c r="H30" s="339">
        <f t="shared" si="10"/>
        <v>46528.16999999999</v>
      </c>
      <c r="I30" s="199">
        <f t="shared" si="10"/>
        <v>0</v>
      </c>
      <c r="J30" s="264">
        <f t="shared" si="10"/>
        <v>0</v>
      </c>
      <c r="K30" s="199">
        <f t="shared" si="10"/>
        <v>45</v>
      </c>
      <c r="L30" s="206">
        <f t="shared" si="10"/>
        <v>49764.1</v>
      </c>
      <c r="M30" s="205">
        <f t="shared" si="10"/>
        <v>0</v>
      </c>
      <c r="N30" s="1037">
        <f t="shared" si="10"/>
        <v>0</v>
      </c>
      <c r="O30" s="266">
        <f t="shared" si="10"/>
        <v>0</v>
      </c>
      <c r="P30" s="264">
        <f t="shared" si="10"/>
        <v>0</v>
      </c>
      <c r="Q30" s="494">
        <f t="shared" si="10"/>
        <v>96292.27</v>
      </c>
      <c r="R30" s="27"/>
      <c r="S30" s="208">
        <f>SUM(S31:S36)</f>
        <v>0</v>
      </c>
      <c r="T30" s="204">
        <f>SUM(T31:T36)</f>
        <v>0</v>
      </c>
      <c r="U30" s="206">
        <f>SUM(U31:U36)</f>
        <v>0</v>
      </c>
      <c r="V30" s="204">
        <f>SUM(V31:V36)</f>
        <v>0</v>
      </c>
      <c r="W30" s="494">
        <f>SUM(W31:W36)</f>
        <v>0</v>
      </c>
      <c r="Y30" s="1040" t="s">
        <v>138</v>
      </c>
      <c r="Z30" s="1023">
        <f>SUM(Z31:Z36)</f>
        <v>253</v>
      </c>
      <c r="AA30" s="1024">
        <f>SUM(AA31:AA36)</f>
        <v>182802.12</v>
      </c>
    </row>
    <row r="31" spans="1:27" ht="18.75" customHeight="1">
      <c r="A31" s="1008">
        <f t="shared" si="2"/>
        <v>19</v>
      </c>
      <c r="B31" s="539" t="s">
        <v>53</v>
      </c>
      <c r="C31" s="112">
        <v>12</v>
      </c>
      <c r="D31" s="239">
        <v>7029.15</v>
      </c>
      <c r="E31" s="112"/>
      <c r="F31" s="1025"/>
      <c r="G31" s="1030">
        <f aca="true" t="shared" si="11" ref="G31:H36">C31+E31</f>
        <v>12</v>
      </c>
      <c r="H31" s="978">
        <f t="shared" si="11"/>
        <v>7029.15</v>
      </c>
      <c r="I31" s="112"/>
      <c r="J31" s="238"/>
      <c r="K31" s="112">
        <v>5</v>
      </c>
      <c r="L31" s="232">
        <v>5231.28</v>
      </c>
      <c r="M31" s="239"/>
      <c r="N31" s="1026"/>
      <c r="O31" s="241"/>
      <c r="P31" s="238"/>
      <c r="Q31" s="520">
        <f t="shared" si="3"/>
        <v>12260.43</v>
      </c>
      <c r="R31" s="52"/>
      <c r="S31" s="226"/>
      <c r="T31" s="519"/>
      <c r="U31" s="515"/>
      <c r="V31" s="519"/>
      <c r="W31" s="531">
        <f aca="true" t="shared" si="12" ref="W31:W36">SUM(S31:V31)</f>
        <v>0</v>
      </c>
      <c r="Y31" s="1027" t="s">
        <v>54</v>
      </c>
      <c r="Z31" s="1028">
        <v>234</v>
      </c>
      <c r="AA31" s="519">
        <v>171411.8</v>
      </c>
    </row>
    <row r="32" spans="1:27" ht="18.75" customHeight="1">
      <c r="A32" s="1008">
        <f t="shared" si="2"/>
        <v>20</v>
      </c>
      <c r="B32" s="522" t="s">
        <v>55</v>
      </c>
      <c r="C32" s="112">
        <v>17</v>
      </c>
      <c r="D32" s="239">
        <v>11199.09</v>
      </c>
      <c r="E32" s="112"/>
      <c r="F32" s="1025"/>
      <c r="G32" s="1030">
        <f t="shared" si="11"/>
        <v>17</v>
      </c>
      <c r="H32" s="978">
        <f t="shared" si="11"/>
        <v>11199.09</v>
      </c>
      <c r="I32" s="112"/>
      <c r="J32" s="238"/>
      <c r="K32" s="112">
        <v>10</v>
      </c>
      <c r="L32" s="232">
        <v>11142.82</v>
      </c>
      <c r="M32" s="239"/>
      <c r="N32" s="1026"/>
      <c r="O32" s="241"/>
      <c r="P32" s="238"/>
      <c r="Q32" s="520">
        <f t="shared" si="3"/>
        <v>22341.91</v>
      </c>
      <c r="R32" s="52"/>
      <c r="S32" s="243"/>
      <c r="T32" s="465"/>
      <c r="U32" s="232"/>
      <c r="V32" s="465"/>
      <c r="W32" s="520">
        <f t="shared" si="12"/>
        <v>0</v>
      </c>
      <c r="Y32" s="522" t="s">
        <v>56</v>
      </c>
      <c r="Z32" s="1029">
        <v>17</v>
      </c>
      <c r="AA32" s="465">
        <v>10288.91</v>
      </c>
    </row>
    <row r="33" spans="1:27" ht="18.75" customHeight="1">
      <c r="A33" s="1008">
        <f t="shared" si="2"/>
        <v>21</v>
      </c>
      <c r="B33" s="522" t="s">
        <v>57</v>
      </c>
      <c r="C33" s="112">
        <v>16</v>
      </c>
      <c r="D33" s="239">
        <v>10348.15</v>
      </c>
      <c r="E33" s="112"/>
      <c r="F33" s="1025"/>
      <c r="G33" s="1030">
        <f t="shared" si="11"/>
        <v>16</v>
      </c>
      <c r="H33" s="978">
        <f t="shared" si="11"/>
        <v>10348.15</v>
      </c>
      <c r="I33" s="112"/>
      <c r="J33" s="238"/>
      <c r="K33" s="112">
        <v>12</v>
      </c>
      <c r="L33" s="232">
        <v>13356</v>
      </c>
      <c r="M33" s="239"/>
      <c r="N33" s="1026"/>
      <c r="O33" s="241"/>
      <c r="P33" s="238"/>
      <c r="Q33" s="520">
        <f t="shared" si="3"/>
        <v>23704.15</v>
      </c>
      <c r="R33" s="52"/>
      <c r="S33" s="243"/>
      <c r="T33" s="465"/>
      <c r="U33" s="232"/>
      <c r="V33" s="465"/>
      <c r="W33" s="520">
        <f t="shared" si="12"/>
        <v>0</v>
      </c>
      <c r="Y33" s="522" t="s">
        <v>58</v>
      </c>
      <c r="Z33" s="1029">
        <v>2</v>
      </c>
      <c r="AA33" s="465">
        <v>1101.41</v>
      </c>
    </row>
    <row r="34" spans="1:27" ht="18.75" customHeight="1">
      <c r="A34" s="1008">
        <f t="shared" si="2"/>
        <v>22</v>
      </c>
      <c r="B34" s="522" t="s">
        <v>59</v>
      </c>
      <c r="C34" s="112">
        <v>13</v>
      </c>
      <c r="D34" s="239">
        <v>7413.99</v>
      </c>
      <c r="E34" s="112"/>
      <c r="F34" s="1025"/>
      <c r="G34" s="1030">
        <f t="shared" si="11"/>
        <v>13</v>
      </c>
      <c r="H34" s="978">
        <f t="shared" si="11"/>
        <v>7413.99</v>
      </c>
      <c r="I34" s="112"/>
      <c r="J34" s="238"/>
      <c r="K34" s="112">
        <v>14</v>
      </c>
      <c r="L34" s="232">
        <v>15592</v>
      </c>
      <c r="M34" s="239"/>
      <c r="N34" s="1026"/>
      <c r="O34" s="241"/>
      <c r="P34" s="238"/>
      <c r="Q34" s="520">
        <f t="shared" si="3"/>
        <v>23005.989999999998</v>
      </c>
      <c r="R34" s="52"/>
      <c r="S34" s="243"/>
      <c r="T34" s="465"/>
      <c r="U34" s="232"/>
      <c r="V34" s="465"/>
      <c r="W34" s="520">
        <f t="shared" si="12"/>
        <v>0</v>
      </c>
      <c r="Y34" s="522" t="s">
        <v>60</v>
      </c>
      <c r="Z34" s="1029"/>
      <c r="AA34" s="465"/>
    </row>
    <row r="35" spans="1:27" ht="18.75" customHeight="1">
      <c r="A35" s="1008">
        <f t="shared" si="2"/>
        <v>23</v>
      </c>
      <c r="B35" s="522" t="s">
        <v>61</v>
      </c>
      <c r="C35" s="112">
        <v>13</v>
      </c>
      <c r="D35" s="239">
        <v>8598.66</v>
      </c>
      <c r="E35" s="112"/>
      <c r="F35" s="1025"/>
      <c r="G35" s="1030">
        <f t="shared" si="11"/>
        <v>13</v>
      </c>
      <c r="H35" s="978">
        <f t="shared" si="11"/>
        <v>8598.66</v>
      </c>
      <c r="I35" s="112"/>
      <c r="J35" s="238"/>
      <c r="K35" s="112">
        <v>2</v>
      </c>
      <c r="L35" s="232">
        <v>2206</v>
      </c>
      <c r="M35" s="239"/>
      <c r="N35" s="1026"/>
      <c r="O35" s="241"/>
      <c r="P35" s="238"/>
      <c r="Q35" s="520">
        <f t="shared" si="3"/>
        <v>10804.66</v>
      </c>
      <c r="R35" s="52"/>
      <c r="S35" s="243"/>
      <c r="T35" s="465"/>
      <c r="U35" s="232"/>
      <c r="V35" s="465"/>
      <c r="W35" s="520">
        <f t="shared" si="12"/>
        <v>0</v>
      </c>
      <c r="Y35" s="522" t="s">
        <v>62</v>
      </c>
      <c r="Z35" s="1029"/>
      <c r="AA35" s="465"/>
    </row>
    <row r="36" spans="1:27" ht="18.75" customHeight="1" thickBot="1">
      <c r="A36" s="1008">
        <f t="shared" si="2"/>
        <v>24</v>
      </c>
      <c r="B36" s="525" t="s">
        <v>63</v>
      </c>
      <c r="C36" s="112">
        <v>3</v>
      </c>
      <c r="D36" s="239">
        <v>1939.13</v>
      </c>
      <c r="E36" s="112"/>
      <c r="F36" s="1025"/>
      <c r="G36" s="1030">
        <f t="shared" si="11"/>
        <v>3</v>
      </c>
      <c r="H36" s="978">
        <f t="shared" si="11"/>
        <v>1939.13</v>
      </c>
      <c r="I36" s="112"/>
      <c r="J36" s="238"/>
      <c r="K36" s="112">
        <v>2</v>
      </c>
      <c r="L36" s="232">
        <v>2236</v>
      </c>
      <c r="M36" s="239"/>
      <c r="N36" s="1026"/>
      <c r="O36" s="241"/>
      <c r="P36" s="238"/>
      <c r="Q36" s="520">
        <f t="shared" si="3"/>
        <v>4175.13</v>
      </c>
      <c r="R36" s="52"/>
      <c r="S36" s="274"/>
      <c r="T36" s="535"/>
      <c r="U36" s="354"/>
      <c r="V36" s="535"/>
      <c r="W36" s="536">
        <f t="shared" si="12"/>
        <v>0</v>
      </c>
      <c r="Y36" s="1033" t="s">
        <v>64</v>
      </c>
      <c r="Z36" s="1034"/>
      <c r="AA36" s="535"/>
    </row>
    <row r="37" spans="1:27" ht="21" customHeight="1" thickBot="1">
      <c r="A37" s="1008">
        <f t="shared" si="2"/>
        <v>25</v>
      </c>
      <c r="B37" s="511" t="s">
        <v>65</v>
      </c>
      <c r="C37" s="199">
        <f aca="true" t="shared" si="13" ref="C37:Q37">SUM(C38:C42)</f>
        <v>24</v>
      </c>
      <c r="D37" s="205">
        <f t="shared" si="13"/>
        <v>15041.25</v>
      </c>
      <c r="E37" s="199">
        <f>SUM(E38:E42)</f>
        <v>0</v>
      </c>
      <c r="F37" s="339">
        <f>SUM(F38:F42)</f>
        <v>0</v>
      </c>
      <c r="G37" s="199">
        <f>SUM(G38:G42)</f>
        <v>24</v>
      </c>
      <c r="H37" s="339">
        <f>SUM(H38:H42)</f>
        <v>15041.25</v>
      </c>
      <c r="I37" s="199">
        <f t="shared" si="13"/>
        <v>0</v>
      </c>
      <c r="J37" s="264">
        <f t="shared" si="13"/>
        <v>0</v>
      </c>
      <c r="K37" s="199">
        <f t="shared" si="13"/>
        <v>9</v>
      </c>
      <c r="L37" s="206">
        <f t="shared" si="13"/>
        <v>9920.46</v>
      </c>
      <c r="M37" s="205">
        <f t="shared" si="13"/>
        <v>0</v>
      </c>
      <c r="N37" s="1037">
        <f t="shared" si="13"/>
        <v>0</v>
      </c>
      <c r="O37" s="266">
        <f t="shared" si="13"/>
        <v>0</v>
      </c>
      <c r="P37" s="264">
        <f t="shared" si="13"/>
        <v>0</v>
      </c>
      <c r="Q37" s="494">
        <f t="shared" si="13"/>
        <v>24961.71</v>
      </c>
      <c r="R37" s="27"/>
      <c r="S37" s="208">
        <f>SUM(S38:S42)</f>
        <v>0</v>
      </c>
      <c r="T37" s="204">
        <f>SUM(T38:T42)</f>
        <v>0</v>
      </c>
      <c r="U37" s="206">
        <f>SUM(U38:U42)</f>
        <v>0</v>
      </c>
      <c r="V37" s="204">
        <f>SUM(V38:V42)</f>
        <v>0</v>
      </c>
      <c r="W37" s="494">
        <f>SUM(W38:W42)</f>
        <v>0</v>
      </c>
      <c r="Y37" s="111" t="s">
        <v>139</v>
      </c>
      <c r="Z37" s="1023">
        <f>SUM(Z38:Z42)</f>
        <v>4</v>
      </c>
      <c r="AA37" s="1024">
        <f>SUM(AA38:AA42)</f>
        <v>2442.29</v>
      </c>
    </row>
    <row r="38" spans="1:27" ht="18.75" customHeight="1">
      <c r="A38" s="1008">
        <f t="shared" si="2"/>
        <v>26</v>
      </c>
      <c r="B38" s="539" t="s">
        <v>67</v>
      </c>
      <c r="C38" s="112">
        <v>3</v>
      </c>
      <c r="D38" s="239">
        <v>1873.4</v>
      </c>
      <c r="E38" s="112"/>
      <c r="F38" s="1025"/>
      <c r="G38" s="1030">
        <f>C38+E38</f>
        <v>3</v>
      </c>
      <c r="H38" s="978">
        <f aca="true" t="shared" si="14" ref="H38:H48">D38+F38</f>
        <v>1873.4</v>
      </c>
      <c r="I38" s="112"/>
      <c r="J38" s="238"/>
      <c r="K38" s="112">
        <v>1</v>
      </c>
      <c r="L38" s="232">
        <v>1050.82</v>
      </c>
      <c r="M38" s="239"/>
      <c r="N38" s="1026"/>
      <c r="O38" s="241"/>
      <c r="P38" s="238"/>
      <c r="Q38" s="520">
        <f t="shared" si="3"/>
        <v>2924.2200000000003</v>
      </c>
      <c r="R38" s="52"/>
      <c r="S38" s="226"/>
      <c r="T38" s="519"/>
      <c r="U38" s="515"/>
      <c r="V38" s="519"/>
      <c r="W38" s="520">
        <f>SUM(S38:V38)</f>
        <v>0</v>
      </c>
      <c r="Y38" s="1027" t="s">
        <v>68</v>
      </c>
      <c r="Z38" s="1028">
        <v>4</v>
      </c>
      <c r="AA38" s="519">
        <v>2442.29</v>
      </c>
    </row>
    <row r="39" spans="1:27" ht="18.75" customHeight="1">
      <c r="A39" s="1008">
        <f t="shared" si="2"/>
        <v>27</v>
      </c>
      <c r="B39" s="522" t="s">
        <v>69</v>
      </c>
      <c r="C39" s="112">
        <v>12</v>
      </c>
      <c r="D39" s="239">
        <v>7469.92</v>
      </c>
      <c r="E39" s="112"/>
      <c r="F39" s="1025"/>
      <c r="G39" s="1030">
        <f>C39+E39</f>
        <v>12</v>
      </c>
      <c r="H39" s="978">
        <f t="shared" si="14"/>
        <v>7469.92</v>
      </c>
      <c r="I39" s="112"/>
      <c r="J39" s="238"/>
      <c r="K39" s="112">
        <v>1</v>
      </c>
      <c r="L39" s="232">
        <v>1118</v>
      </c>
      <c r="M39" s="239"/>
      <c r="N39" s="1026"/>
      <c r="O39" s="241"/>
      <c r="P39" s="238"/>
      <c r="Q39" s="520">
        <f t="shared" si="3"/>
        <v>8587.92</v>
      </c>
      <c r="R39" s="52"/>
      <c r="S39" s="243"/>
      <c r="T39" s="465"/>
      <c r="U39" s="232"/>
      <c r="V39" s="465"/>
      <c r="W39" s="520">
        <f>SUM(S39:V39)</f>
        <v>0</v>
      </c>
      <c r="Y39" s="522" t="s">
        <v>70</v>
      </c>
      <c r="Z39" s="1029"/>
      <c r="AA39" s="465"/>
    </row>
    <row r="40" spans="1:27" ht="18.75" customHeight="1">
      <c r="A40" s="1008">
        <f t="shared" si="2"/>
        <v>28</v>
      </c>
      <c r="B40" s="522" t="s">
        <v>71</v>
      </c>
      <c r="C40" s="112">
        <v>2</v>
      </c>
      <c r="D40" s="239">
        <v>1232.55</v>
      </c>
      <c r="E40" s="112"/>
      <c r="F40" s="1025"/>
      <c r="G40" s="1030">
        <f>C40+E40</f>
        <v>2</v>
      </c>
      <c r="H40" s="978">
        <f t="shared" si="14"/>
        <v>1232.55</v>
      </c>
      <c r="I40" s="112"/>
      <c r="J40" s="238"/>
      <c r="K40" s="112">
        <v>2</v>
      </c>
      <c r="L40" s="232">
        <v>2236</v>
      </c>
      <c r="M40" s="239"/>
      <c r="N40" s="1026"/>
      <c r="O40" s="241"/>
      <c r="P40" s="238"/>
      <c r="Q40" s="520">
        <f t="shared" si="3"/>
        <v>3468.55</v>
      </c>
      <c r="R40" s="52"/>
      <c r="S40" s="243"/>
      <c r="T40" s="465"/>
      <c r="U40" s="232"/>
      <c r="V40" s="465"/>
      <c r="W40" s="520">
        <f>SUM(S40:V40)</f>
        <v>0</v>
      </c>
      <c r="Y40" s="522" t="s">
        <v>72</v>
      </c>
      <c r="Z40" s="1029"/>
      <c r="AA40" s="465"/>
    </row>
    <row r="41" spans="1:27" ht="18.75" customHeight="1">
      <c r="A41" s="1008">
        <f t="shared" si="2"/>
        <v>29</v>
      </c>
      <c r="B41" s="522" t="s">
        <v>73</v>
      </c>
      <c r="C41" s="112">
        <v>7</v>
      </c>
      <c r="D41" s="239">
        <v>4465.38</v>
      </c>
      <c r="E41" s="112"/>
      <c r="F41" s="1025"/>
      <c r="G41" s="1030">
        <f>C41+E41</f>
        <v>7</v>
      </c>
      <c r="H41" s="978">
        <f t="shared" si="14"/>
        <v>4465.38</v>
      </c>
      <c r="I41" s="112"/>
      <c r="J41" s="238"/>
      <c r="K41" s="112">
        <v>5</v>
      </c>
      <c r="L41" s="232">
        <v>5515.64</v>
      </c>
      <c r="M41" s="239"/>
      <c r="N41" s="1026"/>
      <c r="O41" s="241"/>
      <c r="P41" s="238"/>
      <c r="Q41" s="520">
        <f t="shared" si="3"/>
        <v>9981.02</v>
      </c>
      <c r="R41" s="52"/>
      <c r="S41" s="243"/>
      <c r="T41" s="465"/>
      <c r="U41" s="232"/>
      <c r="V41" s="465"/>
      <c r="W41" s="520">
        <f>SUM(S41:V41)</f>
        <v>0</v>
      </c>
      <c r="Y41" s="522" t="s">
        <v>74</v>
      </c>
      <c r="Z41" s="1029"/>
      <c r="AA41" s="465"/>
    </row>
    <row r="42" spans="1:27" ht="18.75" customHeight="1" thickBot="1">
      <c r="A42" s="1008">
        <f t="shared" si="2"/>
        <v>30</v>
      </c>
      <c r="B42" s="525" t="s">
        <v>75</v>
      </c>
      <c r="C42" s="112"/>
      <c r="D42" s="239"/>
      <c r="E42" s="112"/>
      <c r="F42" s="1025"/>
      <c r="G42" s="112"/>
      <c r="H42" s="978">
        <f t="shared" si="14"/>
        <v>0</v>
      </c>
      <c r="I42" s="112"/>
      <c r="J42" s="238"/>
      <c r="K42" s="112"/>
      <c r="L42" s="232"/>
      <c r="M42" s="239"/>
      <c r="N42" s="1026"/>
      <c r="O42" s="241"/>
      <c r="P42" s="238"/>
      <c r="Q42" s="520">
        <f t="shared" si="3"/>
        <v>0</v>
      </c>
      <c r="R42" s="52"/>
      <c r="S42" s="274"/>
      <c r="T42" s="535"/>
      <c r="U42" s="354"/>
      <c r="V42" s="535"/>
      <c r="W42" s="520">
        <f>SUM(S42:V42)</f>
        <v>0</v>
      </c>
      <c r="Y42" s="1033" t="s">
        <v>76</v>
      </c>
      <c r="Z42" s="1034"/>
      <c r="AA42" s="535"/>
    </row>
    <row r="43" spans="1:27" ht="21" customHeight="1" thickBot="1">
      <c r="A43" s="1008">
        <f t="shared" si="2"/>
        <v>31</v>
      </c>
      <c r="B43" s="511" t="s">
        <v>77</v>
      </c>
      <c r="C43" s="199">
        <f aca="true" t="shared" si="15" ref="C43:H43">SUM(C44:C48)</f>
        <v>0</v>
      </c>
      <c r="D43" s="205">
        <f t="shared" si="15"/>
        <v>0</v>
      </c>
      <c r="E43" s="201">
        <f t="shared" si="15"/>
        <v>0</v>
      </c>
      <c r="F43" s="339">
        <f t="shared" si="15"/>
        <v>0</v>
      </c>
      <c r="G43" s="201">
        <f t="shared" si="15"/>
        <v>0</v>
      </c>
      <c r="H43" s="339">
        <f t="shared" si="15"/>
        <v>0</v>
      </c>
      <c r="I43" s="199">
        <f aca="true" t="shared" si="16" ref="I43:Q43">SUM(I44:I48)</f>
        <v>0</v>
      </c>
      <c r="J43" s="264">
        <f t="shared" si="16"/>
        <v>0</v>
      </c>
      <c r="K43" s="199">
        <f t="shared" si="16"/>
        <v>0</v>
      </c>
      <c r="L43" s="206">
        <f t="shared" si="16"/>
        <v>0</v>
      </c>
      <c r="M43" s="205">
        <f t="shared" si="16"/>
        <v>0</v>
      </c>
      <c r="N43" s="1037">
        <f t="shared" si="16"/>
        <v>0</v>
      </c>
      <c r="O43" s="266">
        <f t="shared" si="16"/>
        <v>0</v>
      </c>
      <c r="P43" s="264">
        <f t="shared" si="16"/>
        <v>0</v>
      </c>
      <c r="Q43" s="494">
        <f t="shared" si="16"/>
        <v>0</v>
      </c>
      <c r="R43" s="52"/>
      <c r="S43" s="208">
        <f>SUM(S44:S48)</f>
        <v>0</v>
      </c>
      <c r="T43" s="204">
        <f>SUM(T44:T48)</f>
        <v>0</v>
      </c>
      <c r="U43" s="206">
        <f>SUM(U44:U48)</f>
        <v>0</v>
      </c>
      <c r="V43" s="204">
        <f>SUM(V44:V48)</f>
        <v>0</v>
      </c>
      <c r="W43" s="494">
        <f>SUM(W44:W48)</f>
        <v>0</v>
      </c>
      <c r="Y43" s="111" t="s">
        <v>77</v>
      </c>
      <c r="Z43" s="1023">
        <f>SUM(Z44:Z48)</f>
        <v>0</v>
      </c>
      <c r="AA43" s="1024">
        <f>SUM(AA44:AA48)</f>
        <v>0</v>
      </c>
    </row>
    <row r="44" spans="1:27" ht="18.75" customHeight="1">
      <c r="A44" s="1008">
        <f t="shared" si="2"/>
        <v>32</v>
      </c>
      <c r="B44" s="539">
        <v>12</v>
      </c>
      <c r="C44" s="112"/>
      <c r="D44" s="239"/>
      <c r="E44" s="112"/>
      <c r="F44" s="1025"/>
      <c r="G44" s="112"/>
      <c r="H44" s="978">
        <f t="shared" si="14"/>
        <v>0</v>
      </c>
      <c r="I44" s="112"/>
      <c r="J44" s="238"/>
      <c r="K44" s="112"/>
      <c r="L44" s="232"/>
      <c r="M44" s="239"/>
      <c r="N44" s="1026"/>
      <c r="O44" s="241"/>
      <c r="P44" s="238"/>
      <c r="Q44" s="520">
        <f t="shared" si="3"/>
        <v>0</v>
      </c>
      <c r="R44" s="52"/>
      <c r="S44" s="226"/>
      <c r="T44" s="519"/>
      <c r="U44" s="515"/>
      <c r="V44" s="519"/>
      <c r="W44" s="520">
        <f>SUM(S44:V44)</f>
        <v>0</v>
      </c>
      <c r="Y44" s="1027">
        <v>12</v>
      </c>
      <c r="Z44" s="1028"/>
      <c r="AA44" s="519"/>
    </row>
    <row r="45" spans="1:27" ht="18.75" customHeight="1">
      <c r="A45" s="1008">
        <f t="shared" si="2"/>
        <v>33</v>
      </c>
      <c r="B45" s="539">
        <v>11</v>
      </c>
      <c r="C45" s="112"/>
      <c r="D45" s="239"/>
      <c r="E45" s="112"/>
      <c r="F45" s="1025"/>
      <c r="G45" s="112"/>
      <c r="H45" s="978">
        <f t="shared" si="14"/>
        <v>0</v>
      </c>
      <c r="I45" s="112"/>
      <c r="J45" s="238"/>
      <c r="K45" s="112"/>
      <c r="L45" s="232"/>
      <c r="M45" s="239"/>
      <c r="N45" s="1026"/>
      <c r="O45" s="241"/>
      <c r="P45" s="238"/>
      <c r="Q45" s="520">
        <f t="shared" si="3"/>
        <v>0</v>
      </c>
      <c r="R45" s="52"/>
      <c r="S45" s="296"/>
      <c r="T45" s="544"/>
      <c r="U45" s="215"/>
      <c r="V45" s="544"/>
      <c r="W45" s="520">
        <f>SUM(S45:V45)</f>
        <v>0</v>
      </c>
      <c r="Y45" s="522">
        <v>11</v>
      </c>
      <c r="Z45" s="1029"/>
      <c r="AA45" s="465"/>
    </row>
    <row r="46" spans="1:27" ht="18.75" customHeight="1">
      <c r="A46" s="1008">
        <f t="shared" si="2"/>
        <v>34</v>
      </c>
      <c r="B46" s="539">
        <v>10</v>
      </c>
      <c r="C46" s="112"/>
      <c r="D46" s="239"/>
      <c r="E46" s="112"/>
      <c r="F46" s="1025"/>
      <c r="G46" s="112"/>
      <c r="H46" s="978">
        <f t="shared" si="14"/>
        <v>0</v>
      </c>
      <c r="I46" s="112"/>
      <c r="J46" s="238"/>
      <c r="K46" s="112"/>
      <c r="L46" s="232"/>
      <c r="M46" s="239"/>
      <c r="N46" s="1026"/>
      <c r="O46" s="241"/>
      <c r="P46" s="238"/>
      <c r="Q46" s="520">
        <f t="shared" si="3"/>
        <v>0</v>
      </c>
      <c r="R46" s="52"/>
      <c r="S46" s="296"/>
      <c r="T46" s="544"/>
      <c r="U46" s="215"/>
      <c r="V46" s="544"/>
      <c r="W46" s="520">
        <f>SUM(S46:V46)</f>
        <v>0</v>
      </c>
      <c r="Y46" s="522">
        <v>10</v>
      </c>
      <c r="Z46" s="1029"/>
      <c r="AA46" s="465"/>
    </row>
    <row r="47" spans="1:27" ht="18.75" customHeight="1">
      <c r="A47" s="1008">
        <f t="shared" si="2"/>
        <v>35</v>
      </c>
      <c r="B47" s="545">
        <v>9</v>
      </c>
      <c r="C47" s="112"/>
      <c r="D47" s="239"/>
      <c r="E47" s="112"/>
      <c r="F47" s="1025"/>
      <c r="G47" s="112"/>
      <c r="H47" s="978">
        <f t="shared" si="14"/>
        <v>0</v>
      </c>
      <c r="I47" s="112"/>
      <c r="J47" s="238"/>
      <c r="K47" s="112"/>
      <c r="L47" s="232"/>
      <c r="M47" s="239"/>
      <c r="N47" s="1026"/>
      <c r="O47" s="241"/>
      <c r="P47" s="238"/>
      <c r="Q47" s="520">
        <f t="shared" si="3"/>
        <v>0</v>
      </c>
      <c r="R47" s="52"/>
      <c r="S47" s="243"/>
      <c r="T47" s="465"/>
      <c r="U47" s="232"/>
      <c r="V47" s="465"/>
      <c r="W47" s="520">
        <f>SUM(S47:V47)</f>
        <v>0</v>
      </c>
      <c r="Y47" s="522">
        <v>9</v>
      </c>
      <c r="Z47" s="1029"/>
      <c r="AA47" s="465"/>
    </row>
    <row r="48" spans="1:27" ht="18.75" customHeight="1" thickBot="1">
      <c r="A48" s="1008">
        <f t="shared" si="2"/>
        <v>36</v>
      </c>
      <c r="B48" s="547">
        <v>8</v>
      </c>
      <c r="C48" s="250"/>
      <c r="D48" s="239"/>
      <c r="E48" s="112"/>
      <c r="F48" s="1025"/>
      <c r="G48" s="112"/>
      <c r="H48" s="978">
        <f t="shared" si="14"/>
        <v>0</v>
      </c>
      <c r="I48" s="112"/>
      <c r="J48" s="238"/>
      <c r="K48" s="112"/>
      <c r="L48" s="232"/>
      <c r="M48" s="239"/>
      <c r="N48" s="1026"/>
      <c r="O48" s="241"/>
      <c r="P48" s="238"/>
      <c r="Q48" s="520">
        <f t="shared" si="3"/>
        <v>0</v>
      </c>
      <c r="R48" s="52"/>
      <c r="S48" s="274"/>
      <c r="T48" s="535"/>
      <c r="U48" s="354"/>
      <c r="V48" s="535"/>
      <c r="W48" s="520">
        <f>SUM(S48:V48)</f>
        <v>0</v>
      </c>
      <c r="Y48" s="1041">
        <v>8</v>
      </c>
      <c r="Z48" s="1034"/>
      <c r="AA48" s="535"/>
    </row>
    <row r="49" spans="1:27" ht="26.25" customHeight="1" thickBot="1">
      <c r="A49" s="1008">
        <f t="shared" si="2"/>
        <v>37</v>
      </c>
      <c r="B49" s="549" t="s">
        <v>78</v>
      </c>
      <c r="C49" s="304">
        <f>+C43+C37+C30+C23+C13</f>
        <v>123</v>
      </c>
      <c r="D49" s="308">
        <f>D13+D23+D30+D37+D43</f>
        <v>93257.9</v>
      </c>
      <c r="E49" s="306">
        <f>+E43+E37+E30+E23+E13</f>
        <v>0</v>
      </c>
      <c r="F49" s="1042">
        <f>+F43+F37+F30+F23+F13</f>
        <v>0</v>
      </c>
      <c r="G49" s="306">
        <f>+G43+G37+G30+G23+G13</f>
        <v>123</v>
      </c>
      <c r="H49" s="1042">
        <f>+H43+H37+H30+H23+H13</f>
        <v>93257.9</v>
      </c>
      <c r="I49" s="304">
        <f aca="true" t="shared" si="17" ref="I49:Q49">+I43+I37+I30+I23+I13</f>
        <v>0</v>
      </c>
      <c r="J49" s="308">
        <f t="shared" si="17"/>
        <v>0</v>
      </c>
      <c r="K49" s="304">
        <f t="shared" si="17"/>
        <v>76</v>
      </c>
      <c r="L49" s="310">
        <f t="shared" si="17"/>
        <v>123486.20000000001</v>
      </c>
      <c r="M49" s="309">
        <f t="shared" si="17"/>
        <v>0</v>
      </c>
      <c r="N49" s="304">
        <f t="shared" si="17"/>
        <v>0</v>
      </c>
      <c r="O49" s="305">
        <f t="shared" si="17"/>
        <v>0</v>
      </c>
      <c r="P49" s="308">
        <f t="shared" si="17"/>
        <v>0</v>
      </c>
      <c r="Q49" s="309">
        <f t="shared" si="17"/>
        <v>216744.10000000003</v>
      </c>
      <c r="R49" s="52"/>
      <c r="S49" s="311">
        <f>+S43+S37+S30+S23+S13</f>
        <v>0</v>
      </c>
      <c r="T49" s="308">
        <f>+T43+T37+T30+T23+T13</f>
        <v>0</v>
      </c>
      <c r="U49" s="310">
        <f>+U43+U37+U30+U23+U13</f>
        <v>0</v>
      </c>
      <c r="V49" s="308">
        <f>+V43+V37+V30+V23+V13</f>
        <v>0</v>
      </c>
      <c r="W49" s="493">
        <f>+W43+W37+W30+W23+W13</f>
        <v>0</v>
      </c>
      <c r="Y49" s="1043" t="s">
        <v>78</v>
      </c>
      <c r="Z49" s="1044">
        <f>Z13+Z23+Z30+Z37+Z43</f>
        <v>271</v>
      </c>
      <c r="AA49" s="1045">
        <f>AA13+AA23+AA30+AA37+AA43</f>
        <v>198555.44</v>
      </c>
    </row>
    <row r="50" spans="1:27" s="210" customFormat="1" ht="26.25" customHeight="1" thickBot="1">
      <c r="A50" s="210">
        <f t="shared" si="2"/>
        <v>38</v>
      </c>
      <c r="B50" s="1164" t="s">
        <v>80</v>
      </c>
      <c r="C50" s="1165"/>
      <c r="D50" s="1165"/>
      <c r="E50" s="1165"/>
      <c r="F50" s="1165"/>
      <c r="G50" s="1165"/>
      <c r="H50" s="1165"/>
      <c r="I50" s="1165"/>
      <c r="J50" s="1165"/>
      <c r="K50" s="1165"/>
      <c r="L50" s="1165"/>
      <c r="M50" s="1165"/>
      <c r="N50" s="1165"/>
      <c r="O50" s="1165"/>
      <c r="P50" s="1165"/>
      <c r="Q50" s="1166"/>
      <c r="R50" s="207"/>
      <c r="S50" s="1172" t="s">
        <v>81</v>
      </c>
      <c r="T50" s="1173"/>
      <c r="U50" s="1173"/>
      <c r="V50" s="1173"/>
      <c r="W50" s="1174"/>
      <c r="Y50" s="312" t="s">
        <v>79</v>
      </c>
      <c r="Z50" s="313"/>
      <c r="AA50" s="314"/>
    </row>
    <row r="51" spans="1:27" ht="21" customHeight="1" thickBot="1">
      <c r="A51" s="1008">
        <f t="shared" si="2"/>
        <v>39</v>
      </c>
      <c r="B51" s="1046" t="s">
        <v>37</v>
      </c>
      <c r="C51" s="326">
        <f aca="true" t="shared" si="18" ref="C51:Q51">SUM(C52:C57)</f>
        <v>26</v>
      </c>
      <c r="D51" s="555">
        <f t="shared" si="18"/>
        <v>19086.879999999997</v>
      </c>
      <c r="E51" s="326">
        <f t="shared" si="18"/>
        <v>0</v>
      </c>
      <c r="F51" s="555">
        <f t="shared" si="18"/>
        <v>0</v>
      </c>
      <c r="G51" s="326">
        <f t="shared" si="18"/>
        <v>26</v>
      </c>
      <c r="H51" s="555">
        <f t="shared" si="18"/>
        <v>19086.879999999997</v>
      </c>
      <c r="I51" s="326">
        <f t="shared" si="18"/>
        <v>15</v>
      </c>
      <c r="J51" s="327">
        <f t="shared" si="18"/>
        <v>8878.78</v>
      </c>
      <c r="K51" s="328">
        <f t="shared" si="18"/>
        <v>0</v>
      </c>
      <c r="L51" s="330">
        <f t="shared" si="18"/>
        <v>0</v>
      </c>
      <c r="M51" s="329">
        <f t="shared" si="18"/>
        <v>0</v>
      </c>
      <c r="N51" s="326">
        <f t="shared" si="18"/>
        <v>29</v>
      </c>
      <c r="O51" s="322">
        <f t="shared" si="18"/>
        <v>30585.28</v>
      </c>
      <c r="P51" s="327">
        <f t="shared" si="18"/>
        <v>0</v>
      </c>
      <c r="Q51" s="555">
        <f t="shared" si="18"/>
        <v>58550.939999999995</v>
      </c>
      <c r="R51" s="27"/>
      <c r="S51" s="208">
        <f>SUM(S52:S57)</f>
        <v>0</v>
      </c>
      <c r="T51" s="204">
        <f>SUM(T52:T57)</f>
        <v>0</v>
      </c>
      <c r="U51" s="206">
        <f>SUM(U52:U57)</f>
        <v>0</v>
      </c>
      <c r="V51" s="204">
        <f>SUM(V52:V57)</f>
        <v>0</v>
      </c>
      <c r="W51" s="494">
        <f>SUM(W52:W57)</f>
        <v>0</v>
      </c>
      <c r="Y51" s="101" t="s">
        <v>82</v>
      </c>
      <c r="Z51" s="1047">
        <f>SUM(Z52:Z56)</f>
        <v>24</v>
      </c>
      <c r="AA51" s="352">
        <f>SUM(AA52:AA56)</f>
        <v>62790.49</v>
      </c>
    </row>
    <row r="52" spans="1:27" ht="18.75" customHeight="1">
      <c r="A52" s="1008">
        <f t="shared" si="2"/>
        <v>40</v>
      </c>
      <c r="B52" s="539" t="s">
        <v>39</v>
      </c>
      <c r="C52" s="112"/>
      <c r="D52" s="239"/>
      <c r="E52" s="112"/>
      <c r="F52" s="239"/>
      <c r="G52" s="112"/>
      <c r="H52" s="978">
        <f aca="true" t="shared" si="19" ref="H52:H57">D52+F52</f>
        <v>0</v>
      </c>
      <c r="I52" s="112"/>
      <c r="J52" s="238"/>
      <c r="K52" s="112"/>
      <c r="L52" s="232"/>
      <c r="M52" s="239"/>
      <c r="N52" s="1026"/>
      <c r="O52" s="241"/>
      <c r="P52" s="238"/>
      <c r="Q52" s="520">
        <f aca="true" t="shared" si="20" ref="Q52:Q57">H52+J52+L52+M52+O52+P52</f>
        <v>0</v>
      </c>
      <c r="R52" s="52"/>
      <c r="S52" s="226"/>
      <c r="T52" s="519"/>
      <c r="U52" s="515"/>
      <c r="V52" s="519"/>
      <c r="W52" s="520">
        <f aca="true" t="shared" si="21" ref="W52:W57">SUM(S52:V52)</f>
        <v>0</v>
      </c>
      <c r="Y52" s="1027" t="s">
        <v>83</v>
      </c>
      <c r="Z52" s="1028">
        <v>20</v>
      </c>
      <c r="AA52" s="519">
        <v>55569.31</v>
      </c>
    </row>
    <row r="53" spans="1:27" ht="18.75" customHeight="1">
      <c r="A53" s="1008">
        <f t="shared" si="2"/>
        <v>41</v>
      </c>
      <c r="B53" s="522" t="s">
        <v>85</v>
      </c>
      <c r="C53" s="112"/>
      <c r="D53" s="239"/>
      <c r="E53" s="112"/>
      <c r="F53" s="239"/>
      <c r="G53" s="112"/>
      <c r="H53" s="978">
        <f t="shared" si="19"/>
        <v>0</v>
      </c>
      <c r="I53" s="112"/>
      <c r="J53" s="238"/>
      <c r="K53" s="112"/>
      <c r="L53" s="232"/>
      <c r="M53" s="239"/>
      <c r="N53" s="1026"/>
      <c r="O53" s="241"/>
      <c r="P53" s="238"/>
      <c r="Q53" s="520">
        <f t="shared" si="20"/>
        <v>0</v>
      </c>
      <c r="R53" s="52"/>
      <c r="S53" s="243"/>
      <c r="T53" s="465"/>
      <c r="U53" s="232"/>
      <c r="V53" s="465"/>
      <c r="W53" s="520">
        <f t="shared" si="21"/>
        <v>0</v>
      </c>
      <c r="Y53" s="522" t="s">
        <v>84</v>
      </c>
      <c r="Z53" s="1029">
        <v>2</v>
      </c>
      <c r="AA53" s="465">
        <v>5208.01</v>
      </c>
    </row>
    <row r="54" spans="1:27" ht="18.75" customHeight="1">
      <c r="A54" s="1008">
        <f t="shared" si="2"/>
        <v>42</v>
      </c>
      <c r="B54" s="522" t="s">
        <v>43</v>
      </c>
      <c r="C54" s="112"/>
      <c r="D54" s="239"/>
      <c r="E54" s="112"/>
      <c r="F54" s="239"/>
      <c r="G54" s="112"/>
      <c r="H54" s="978">
        <f t="shared" si="19"/>
        <v>0</v>
      </c>
      <c r="I54" s="112"/>
      <c r="J54" s="238"/>
      <c r="K54" s="112"/>
      <c r="L54" s="232"/>
      <c r="M54" s="239"/>
      <c r="N54" s="1026"/>
      <c r="O54" s="241"/>
      <c r="P54" s="238"/>
      <c r="Q54" s="520">
        <f t="shared" si="20"/>
        <v>0</v>
      </c>
      <c r="R54" s="52"/>
      <c r="S54" s="243"/>
      <c r="T54" s="465"/>
      <c r="U54" s="232"/>
      <c r="V54" s="465"/>
      <c r="W54" s="520">
        <f t="shared" si="21"/>
        <v>0</v>
      </c>
      <c r="Y54" s="522" t="s">
        <v>86</v>
      </c>
      <c r="Z54" s="1029">
        <v>2</v>
      </c>
      <c r="AA54" s="465">
        <v>2013.17</v>
      </c>
    </row>
    <row r="55" spans="1:27" ht="18.75" customHeight="1">
      <c r="A55" s="1008">
        <f t="shared" si="2"/>
        <v>43</v>
      </c>
      <c r="B55" s="522" t="s">
        <v>45</v>
      </c>
      <c r="C55" s="112">
        <v>4</v>
      </c>
      <c r="D55" s="239">
        <v>2765.32</v>
      </c>
      <c r="E55" s="112"/>
      <c r="F55" s="239"/>
      <c r="G55" s="1030">
        <f>C55+E55</f>
        <v>4</v>
      </c>
      <c r="H55" s="978">
        <f t="shared" si="19"/>
        <v>2765.32</v>
      </c>
      <c r="I55" s="112"/>
      <c r="J55" s="238"/>
      <c r="K55" s="112"/>
      <c r="L55" s="232"/>
      <c r="M55" s="239"/>
      <c r="N55" s="1026">
        <v>6</v>
      </c>
      <c r="O55" s="241">
        <v>6439.28</v>
      </c>
      <c r="P55" s="238"/>
      <c r="Q55" s="520">
        <f t="shared" si="20"/>
        <v>9204.6</v>
      </c>
      <c r="R55" s="52"/>
      <c r="S55" s="243"/>
      <c r="T55" s="465"/>
      <c r="U55" s="232"/>
      <c r="V55" s="465"/>
      <c r="W55" s="520">
        <f t="shared" si="21"/>
        <v>0</v>
      </c>
      <c r="Y55" s="522" t="s">
        <v>87</v>
      </c>
      <c r="Z55" s="1029"/>
      <c r="AA55" s="465"/>
    </row>
    <row r="56" spans="1:27" ht="18.75" customHeight="1" thickBot="1">
      <c r="A56" s="1008">
        <f t="shared" si="2"/>
        <v>44</v>
      </c>
      <c r="B56" s="522" t="s">
        <v>47</v>
      </c>
      <c r="C56" s="112">
        <v>16</v>
      </c>
      <c r="D56" s="239">
        <v>12014.64</v>
      </c>
      <c r="E56" s="112"/>
      <c r="F56" s="239"/>
      <c r="G56" s="1030">
        <f>C56+E56</f>
        <v>16</v>
      </c>
      <c r="H56" s="978">
        <f t="shared" si="19"/>
        <v>12014.64</v>
      </c>
      <c r="I56" s="112">
        <v>11</v>
      </c>
      <c r="J56" s="238">
        <v>6442.6</v>
      </c>
      <c r="K56" s="112"/>
      <c r="L56" s="232"/>
      <c r="M56" s="239"/>
      <c r="N56" s="1026">
        <v>17</v>
      </c>
      <c r="O56" s="241">
        <v>17550.82</v>
      </c>
      <c r="P56" s="238"/>
      <c r="Q56" s="520">
        <f t="shared" si="20"/>
        <v>36008.06</v>
      </c>
      <c r="R56" s="52"/>
      <c r="S56" s="243"/>
      <c r="T56" s="465"/>
      <c r="U56" s="232"/>
      <c r="V56" s="465"/>
      <c r="W56" s="520">
        <f t="shared" si="21"/>
        <v>0</v>
      </c>
      <c r="Y56" s="1033" t="s">
        <v>88</v>
      </c>
      <c r="Z56" s="1034"/>
      <c r="AA56" s="535"/>
    </row>
    <row r="57" spans="1:27" ht="21.75" customHeight="1" thickBot="1">
      <c r="A57" s="1008">
        <f t="shared" si="2"/>
        <v>45</v>
      </c>
      <c r="B57" s="525" t="s">
        <v>49</v>
      </c>
      <c r="C57" s="112">
        <v>6</v>
      </c>
      <c r="D57" s="239">
        <v>4306.92</v>
      </c>
      <c r="E57" s="112"/>
      <c r="F57" s="239"/>
      <c r="G57" s="1030">
        <f>C57+E57</f>
        <v>6</v>
      </c>
      <c r="H57" s="978">
        <f t="shared" si="19"/>
        <v>4306.92</v>
      </c>
      <c r="I57" s="112">
        <v>4</v>
      </c>
      <c r="J57" s="238">
        <v>2436.18</v>
      </c>
      <c r="K57" s="112"/>
      <c r="L57" s="232"/>
      <c r="M57" s="239"/>
      <c r="N57" s="1026">
        <v>6</v>
      </c>
      <c r="O57" s="241">
        <v>6595.18</v>
      </c>
      <c r="P57" s="238"/>
      <c r="Q57" s="520">
        <f t="shared" si="20"/>
        <v>13338.28</v>
      </c>
      <c r="R57" s="52"/>
      <c r="S57" s="274"/>
      <c r="T57" s="535"/>
      <c r="U57" s="354"/>
      <c r="V57" s="535"/>
      <c r="W57" s="520">
        <f t="shared" si="21"/>
        <v>0</v>
      </c>
      <c r="Y57" s="108" t="s">
        <v>89</v>
      </c>
      <c r="Z57" s="288">
        <f>SUM(Z58:Z62)</f>
        <v>13</v>
      </c>
      <c r="AA57" s="1024">
        <f>SUM(AA58:AA62)</f>
        <v>11403.27</v>
      </c>
    </row>
    <row r="58" spans="1:27" ht="21" customHeight="1" thickBot="1">
      <c r="A58" s="1008">
        <f t="shared" si="2"/>
        <v>46</v>
      </c>
      <c r="B58" s="511" t="s">
        <v>51</v>
      </c>
      <c r="C58" s="199">
        <f aca="true" t="shared" si="22" ref="C58:O58">SUM(C59:C64)</f>
        <v>296</v>
      </c>
      <c r="D58" s="205">
        <f t="shared" si="22"/>
        <v>196271.47</v>
      </c>
      <c r="E58" s="199">
        <f t="shared" si="22"/>
        <v>1</v>
      </c>
      <c r="F58" s="205">
        <f t="shared" si="22"/>
        <v>653.69</v>
      </c>
      <c r="G58" s="199">
        <f t="shared" si="22"/>
        <v>297</v>
      </c>
      <c r="H58" s="205">
        <f t="shared" si="22"/>
        <v>196925.16</v>
      </c>
      <c r="I58" s="343">
        <f t="shared" si="22"/>
        <v>221</v>
      </c>
      <c r="J58" s="204">
        <f t="shared" si="22"/>
        <v>102504.16</v>
      </c>
      <c r="K58" s="199">
        <f t="shared" si="22"/>
        <v>0</v>
      </c>
      <c r="L58" s="206">
        <f t="shared" si="22"/>
        <v>0</v>
      </c>
      <c r="M58" s="205">
        <f t="shared" si="22"/>
        <v>0</v>
      </c>
      <c r="N58" s="343">
        <f t="shared" si="22"/>
        <v>313</v>
      </c>
      <c r="O58" s="200">
        <f t="shared" si="22"/>
        <v>342169.30000000005</v>
      </c>
      <c r="P58" s="204">
        <v>0</v>
      </c>
      <c r="Q58" s="494">
        <f>SUM(Q59:Q64)</f>
        <v>641598.62</v>
      </c>
      <c r="R58" s="27"/>
      <c r="S58" s="208">
        <f>SUM(S59:S64)</f>
        <v>0</v>
      </c>
      <c r="T58" s="204">
        <f>SUM(T59:T64)</f>
        <v>0</v>
      </c>
      <c r="U58" s="206">
        <f>SUM(U59:U64)</f>
        <v>0</v>
      </c>
      <c r="V58" s="204">
        <f>SUM(V59:V64)</f>
        <v>0</v>
      </c>
      <c r="W58" s="494">
        <f>SUM(W59:W64)</f>
        <v>0</v>
      </c>
      <c r="Y58" s="1048">
        <v>14</v>
      </c>
      <c r="Z58" s="214">
        <v>8</v>
      </c>
      <c r="AA58" s="519">
        <v>7857.76</v>
      </c>
    </row>
    <row r="59" spans="1:27" ht="18.75" customHeight="1">
      <c r="A59" s="1008">
        <f t="shared" si="2"/>
        <v>47</v>
      </c>
      <c r="B59" s="539" t="s">
        <v>53</v>
      </c>
      <c r="C59" s="112">
        <v>19</v>
      </c>
      <c r="D59" s="239">
        <v>13119.83</v>
      </c>
      <c r="E59" s="112"/>
      <c r="F59" s="239"/>
      <c r="G59" s="1030">
        <f aca="true" t="shared" si="23" ref="G59:H64">C59+E59</f>
        <v>19</v>
      </c>
      <c r="H59" s="978">
        <f t="shared" si="23"/>
        <v>13119.83</v>
      </c>
      <c r="I59" s="112">
        <v>11</v>
      </c>
      <c r="J59" s="238">
        <v>5751.2</v>
      </c>
      <c r="K59" s="112"/>
      <c r="L59" s="232"/>
      <c r="M59" s="239"/>
      <c r="N59" s="1026">
        <v>23</v>
      </c>
      <c r="O59" s="241">
        <v>25542.46</v>
      </c>
      <c r="P59" s="238"/>
      <c r="Q59" s="520">
        <f aca="true" t="shared" si="24" ref="Q59:Q64">H59+J59+L59+M59+O59+P59</f>
        <v>44413.49</v>
      </c>
      <c r="R59" s="52"/>
      <c r="S59" s="226"/>
      <c r="T59" s="519"/>
      <c r="U59" s="515"/>
      <c r="V59" s="519"/>
      <c r="W59" s="520">
        <f aca="true" t="shared" si="25" ref="W59:W64">SUM(S59:V59)</f>
        <v>0</v>
      </c>
      <c r="Y59" s="565">
        <v>13</v>
      </c>
      <c r="Z59" s="112">
        <v>3</v>
      </c>
      <c r="AA59" s="465">
        <v>1777.7</v>
      </c>
    </row>
    <row r="60" spans="1:27" ht="18.75" customHeight="1">
      <c r="A60" s="1008">
        <f t="shared" si="2"/>
        <v>48</v>
      </c>
      <c r="B60" s="522" t="s">
        <v>55</v>
      </c>
      <c r="C60" s="112">
        <v>37</v>
      </c>
      <c r="D60" s="239">
        <v>25087.6</v>
      </c>
      <c r="E60" s="112"/>
      <c r="F60" s="239"/>
      <c r="G60" s="1030">
        <f t="shared" si="23"/>
        <v>37</v>
      </c>
      <c r="H60" s="978">
        <f t="shared" si="23"/>
        <v>25087.6</v>
      </c>
      <c r="I60" s="112">
        <v>26</v>
      </c>
      <c r="J60" s="238">
        <v>11157.59</v>
      </c>
      <c r="K60" s="112"/>
      <c r="L60" s="232"/>
      <c r="M60" s="239"/>
      <c r="N60" s="1026">
        <v>42</v>
      </c>
      <c r="O60" s="241">
        <v>46410.1</v>
      </c>
      <c r="P60" s="238"/>
      <c r="Q60" s="520">
        <f t="shared" si="24"/>
        <v>82655.29000000001</v>
      </c>
      <c r="R60" s="52"/>
      <c r="S60" s="243"/>
      <c r="T60" s="465"/>
      <c r="U60" s="232"/>
      <c r="V60" s="465"/>
      <c r="W60" s="520">
        <f t="shared" si="25"/>
        <v>0</v>
      </c>
      <c r="Y60" s="565">
        <v>12</v>
      </c>
      <c r="Z60" s="112">
        <v>1</v>
      </c>
      <c r="AA60" s="465">
        <v>829.98</v>
      </c>
    </row>
    <row r="61" spans="1:27" ht="18.75" customHeight="1">
      <c r="A61" s="1008">
        <f t="shared" si="2"/>
        <v>49</v>
      </c>
      <c r="B61" s="522" t="s">
        <v>57</v>
      </c>
      <c r="C61" s="112">
        <v>178</v>
      </c>
      <c r="D61" s="239">
        <v>118090.39</v>
      </c>
      <c r="E61" s="112">
        <v>1</v>
      </c>
      <c r="F61" s="239">
        <v>653.69</v>
      </c>
      <c r="G61" s="1030">
        <f t="shared" si="23"/>
        <v>179</v>
      </c>
      <c r="H61" s="978">
        <f t="shared" si="23"/>
        <v>118744.08</v>
      </c>
      <c r="I61" s="112">
        <v>150</v>
      </c>
      <c r="J61" s="238">
        <v>78998.98</v>
      </c>
      <c r="K61" s="112"/>
      <c r="L61" s="232"/>
      <c r="M61" s="239"/>
      <c r="N61" s="1026">
        <v>177</v>
      </c>
      <c r="O61" s="241">
        <v>191451.82</v>
      </c>
      <c r="P61" s="238"/>
      <c r="Q61" s="520">
        <f t="shared" si="24"/>
        <v>389194.88</v>
      </c>
      <c r="R61" s="52"/>
      <c r="S61" s="243"/>
      <c r="T61" s="465"/>
      <c r="U61" s="232"/>
      <c r="V61" s="465"/>
      <c r="W61" s="520">
        <f t="shared" si="25"/>
        <v>0</v>
      </c>
      <c r="Y61" s="565">
        <v>11</v>
      </c>
      <c r="Z61" s="112"/>
      <c r="AA61" s="465"/>
    </row>
    <row r="62" spans="1:27" ht="18.75" customHeight="1" thickBot="1">
      <c r="A62" s="1008">
        <f t="shared" si="2"/>
        <v>50</v>
      </c>
      <c r="B62" s="522" t="s">
        <v>59</v>
      </c>
      <c r="C62" s="112">
        <v>37</v>
      </c>
      <c r="D62" s="239">
        <v>24193.31</v>
      </c>
      <c r="E62" s="112"/>
      <c r="F62" s="239"/>
      <c r="G62" s="1030">
        <f t="shared" si="23"/>
        <v>37</v>
      </c>
      <c r="H62" s="978">
        <f t="shared" si="23"/>
        <v>24193.31</v>
      </c>
      <c r="I62" s="112">
        <v>27</v>
      </c>
      <c r="J62" s="238">
        <v>3756.57</v>
      </c>
      <c r="K62" s="112"/>
      <c r="L62" s="232"/>
      <c r="M62" s="239"/>
      <c r="N62" s="1026">
        <v>34</v>
      </c>
      <c r="O62" s="241">
        <v>37637.64</v>
      </c>
      <c r="P62" s="238"/>
      <c r="Q62" s="520">
        <f t="shared" si="24"/>
        <v>65587.52</v>
      </c>
      <c r="R62" s="52"/>
      <c r="S62" s="243"/>
      <c r="T62" s="465"/>
      <c r="U62" s="232"/>
      <c r="V62" s="465"/>
      <c r="W62" s="520">
        <f t="shared" si="25"/>
        <v>0</v>
      </c>
      <c r="Y62" s="1049">
        <v>10</v>
      </c>
      <c r="Z62" s="250">
        <v>1</v>
      </c>
      <c r="AA62" s="535">
        <v>937.83</v>
      </c>
    </row>
    <row r="63" spans="1:27" ht="21" customHeight="1" thickBot="1">
      <c r="A63" s="1008">
        <f t="shared" si="2"/>
        <v>51</v>
      </c>
      <c r="B63" s="522" t="s">
        <v>61</v>
      </c>
      <c r="C63" s="112">
        <v>18</v>
      </c>
      <c r="D63" s="239">
        <v>11731.8</v>
      </c>
      <c r="E63" s="112"/>
      <c r="F63" s="239"/>
      <c r="G63" s="1030">
        <f t="shared" si="23"/>
        <v>18</v>
      </c>
      <c r="H63" s="978">
        <f t="shared" si="23"/>
        <v>11731.8</v>
      </c>
      <c r="I63" s="112">
        <v>5</v>
      </c>
      <c r="J63" s="238">
        <v>1982.74</v>
      </c>
      <c r="K63" s="112"/>
      <c r="L63" s="232"/>
      <c r="M63" s="239"/>
      <c r="N63" s="1026">
        <v>29</v>
      </c>
      <c r="O63" s="241">
        <v>32183.28</v>
      </c>
      <c r="P63" s="238"/>
      <c r="Q63" s="520">
        <f t="shared" si="24"/>
        <v>45897.82</v>
      </c>
      <c r="R63" s="52"/>
      <c r="S63" s="243"/>
      <c r="T63" s="465"/>
      <c r="U63" s="232"/>
      <c r="V63" s="465"/>
      <c r="W63" s="520">
        <f t="shared" si="25"/>
        <v>0</v>
      </c>
      <c r="Y63" s="111" t="s">
        <v>90</v>
      </c>
      <c r="Z63" s="288">
        <f>SUM(Z64:Z68)</f>
        <v>0</v>
      </c>
      <c r="AA63" s="1024">
        <f>SUM(AA64:AA68)</f>
        <v>0</v>
      </c>
    </row>
    <row r="64" spans="1:27" ht="18.75" customHeight="1" thickBot="1">
      <c r="A64" s="1008">
        <f t="shared" si="2"/>
        <v>52</v>
      </c>
      <c r="B64" s="525" t="s">
        <v>63</v>
      </c>
      <c r="C64" s="112">
        <v>7</v>
      </c>
      <c r="D64" s="239">
        <v>4048.54</v>
      </c>
      <c r="E64" s="112"/>
      <c r="F64" s="239"/>
      <c r="G64" s="1030">
        <f t="shared" si="23"/>
        <v>7</v>
      </c>
      <c r="H64" s="978">
        <f t="shared" si="23"/>
        <v>4048.54</v>
      </c>
      <c r="I64" s="112">
        <v>2</v>
      </c>
      <c r="J64" s="238">
        <v>857.08</v>
      </c>
      <c r="K64" s="112"/>
      <c r="L64" s="232"/>
      <c r="M64" s="239"/>
      <c r="N64" s="1026">
        <v>8</v>
      </c>
      <c r="O64" s="241">
        <v>8944</v>
      </c>
      <c r="P64" s="238"/>
      <c r="Q64" s="520">
        <f t="shared" si="24"/>
        <v>13849.619999999999</v>
      </c>
      <c r="R64" s="52"/>
      <c r="S64" s="274"/>
      <c r="T64" s="535"/>
      <c r="U64" s="354"/>
      <c r="V64" s="535"/>
      <c r="W64" s="520">
        <f t="shared" si="25"/>
        <v>0</v>
      </c>
      <c r="Y64" s="1027" t="s">
        <v>91</v>
      </c>
      <c r="Z64" s="214"/>
      <c r="AA64" s="519"/>
    </row>
    <row r="65" spans="1:27" ht="21" customHeight="1" thickBot="1">
      <c r="A65" s="1008">
        <f t="shared" si="2"/>
        <v>53</v>
      </c>
      <c r="B65" s="511" t="s">
        <v>93</v>
      </c>
      <c r="C65" s="199">
        <f aca="true" t="shared" si="26" ref="C65:O65">SUM(C66:C70)</f>
        <v>80</v>
      </c>
      <c r="D65" s="205">
        <f t="shared" si="26"/>
        <v>51032.72</v>
      </c>
      <c r="E65" s="199">
        <f t="shared" si="26"/>
        <v>2</v>
      </c>
      <c r="F65" s="205">
        <f t="shared" si="26"/>
        <v>667.83</v>
      </c>
      <c r="G65" s="199">
        <f t="shared" si="26"/>
        <v>82</v>
      </c>
      <c r="H65" s="205">
        <f t="shared" si="26"/>
        <v>51700.55</v>
      </c>
      <c r="I65" s="343">
        <f t="shared" si="26"/>
        <v>70</v>
      </c>
      <c r="J65" s="204">
        <f t="shared" si="26"/>
        <v>26690.03</v>
      </c>
      <c r="K65" s="199">
        <f t="shared" si="26"/>
        <v>0</v>
      </c>
      <c r="L65" s="206">
        <f t="shared" si="26"/>
        <v>0</v>
      </c>
      <c r="M65" s="205">
        <f t="shared" si="26"/>
        <v>0</v>
      </c>
      <c r="N65" s="343">
        <f t="shared" si="26"/>
        <v>95</v>
      </c>
      <c r="O65" s="200">
        <f t="shared" si="26"/>
        <v>104033.62</v>
      </c>
      <c r="P65" s="204">
        <v>0</v>
      </c>
      <c r="Q65" s="494">
        <f>SUM(Q66:Q70)</f>
        <v>182424.2</v>
      </c>
      <c r="R65" s="27"/>
      <c r="S65" s="208">
        <f>SUM(S66:S70)</f>
        <v>0</v>
      </c>
      <c r="T65" s="204">
        <f>SUM(T66:T70)</f>
        <v>0</v>
      </c>
      <c r="U65" s="206">
        <f>SUM(U66:U70)</f>
        <v>0</v>
      </c>
      <c r="V65" s="204">
        <f>SUM(V66:V70)</f>
        <v>0</v>
      </c>
      <c r="W65" s="494">
        <f>SUM(W66:W70)</f>
        <v>0</v>
      </c>
      <c r="Y65" s="522" t="s">
        <v>92</v>
      </c>
      <c r="Z65" s="112"/>
      <c r="AA65" s="465"/>
    </row>
    <row r="66" spans="1:27" ht="18.75" customHeight="1">
      <c r="A66" s="1008">
        <f t="shared" si="2"/>
        <v>54</v>
      </c>
      <c r="B66" s="539" t="s">
        <v>67</v>
      </c>
      <c r="C66" s="112">
        <v>7</v>
      </c>
      <c r="D66" s="239">
        <v>4493.09</v>
      </c>
      <c r="E66" s="112"/>
      <c r="F66" s="239"/>
      <c r="G66" s="1030">
        <f>C66+E66</f>
        <v>7</v>
      </c>
      <c r="H66" s="978">
        <f aca="true" t="shared" si="27" ref="H66:H76">D66+F66</f>
        <v>4493.09</v>
      </c>
      <c r="I66" s="112">
        <v>5</v>
      </c>
      <c r="J66" s="238">
        <v>1920.62</v>
      </c>
      <c r="K66" s="112"/>
      <c r="L66" s="232"/>
      <c r="M66" s="239"/>
      <c r="N66" s="1026">
        <v>9</v>
      </c>
      <c r="O66" s="241">
        <v>9457.38</v>
      </c>
      <c r="P66" s="238"/>
      <c r="Q66" s="520">
        <f>H66+J66+L66+M66+O66+P66</f>
        <v>15871.09</v>
      </c>
      <c r="R66" s="52"/>
      <c r="S66" s="226"/>
      <c r="T66" s="519"/>
      <c r="U66" s="515"/>
      <c r="V66" s="519"/>
      <c r="W66" s="520">
        <f>SUM(S66:V66)</f>
        <v>0</v>
      </c>
      <c r="Y66" s="522" t="s">
        <v>94</v>
      </c>
      <c r="Z66" s="112"/>
      <c r="AA66" s="465"/>
    </row>
    <row r="67" spans="1:27" ht="18.75" customHeight="1">
      <c r="A67" s="1008">
        <f t="shared" si="2"/>
        <v>55</v>
      </c>
      <c r="B67" s="522" t="s">
        <v>69</v>
      </c>
      <c r="C67" s="112">
        <v>33</v>
      </c>
      <c r="D67" s="239">
        <v>20470.74</v>
      </c>
      <c r="E67" s="112">
        <v>1</v>
      </c>
      <c r="F67" s="239">
        <v>614.73</v>
      </c>
      <c r="G67" s="1030">
        <f>C67+E67</f>
        <v>34</v>
      </c>
      <c r="H67" s="978">
        <f t="shared" si="27"/>
        <v>21085.47</v>
      </c>
      <c r="I67" s="112">
        <v>33</v>
      </c>
      <c r="J67" s="238">
        <v>16994.37</v>
      </c>
      <c r="K67" s="112"/>
      <c r="L67" s="232"/>
      <c r="M67" s="239"/>
      <c r="N67" s="1026">
        <v>43</v>
      </c>
      <c r="O67" s="241">
        <v>47569.94</v>
      </c>
      <c r="P67" s="238"/>
      <c r="Q67" s="520">
        <f>H67+J67+L67+M67+O67+P67</f>
        <v>85649.78</v>
      </c>
      <c r="R67" s="52"/>
      <c r="S67" s="243"/>
      <c r="T67" s="465"/>
      <c r="U67" s="232"/>
      <c r="V67" s="465"/>
      <c r="W67" s="520">
        <f>SUM(S67:V67)</f>
        <v>0</v>
      </c>
      <c r="Y67" s="522" t="s">
        <v>95</v>
      </c>
      <c r="Z67" s="112"/>
      <c r="AA67" s="465"/>
    </row>
    <row r="68" spans="1:27" ht="18.75" customHeight="1" thickBot="1">
      <c r="A68" s="1008">
        <f t="shared" si="2"/>
        <v>56</v>
      </c>
      <c r="B68" s="522" t="s">
        <v>71</v>
      </c>
      <c r="C68" s="112">
        <v>25</v>
      </c>
      <c r="D68" s="239">
        <v>15986.85</v>
      </c>
      <c r="E68" s="112"/>
      <c r="F68" s="239"/>
      <c r="G68" s="1030">
        <f>C68+E68</f>
        <v>25</v>
      </c>
      <c r="H68" s="978">
        <f t="shared" si="27"/>
        <v>15986.85</v>
      </c>
      <c r="I68" s="112">
        <v>20</v>
      </c>
      <c r="J68" s="238">
        <v>3309.02</v>
      </c>
      <c r="K68" s="112"/>
      <c r="L68" s="232"/>
      <c r="M68" s="239"/>
      <c r="N68" s="1026">
        <v>25</v>
      </c>
      <c r="O68" s="241">
        <v>27218.2</v>
      </c>
      <c r="P68" s="238"/>
      <c r="Q68" s="520">
        <f>H68+J68+L68+M68+O68+P68</f>
        <v>46514.07</v>
      </c>
      <c r="R68" s="52"/>
      <c r="S68" s="243"/>
      <c r="T68" s="465"/>
      <c r="U68" s="232"/>
      <c r="V68" s="465"/>
      <c r="W68" s="520">
        <f>SUM(S68:V68)</f>
        <v>0</v>
      </c>
      <c r="Y68" s="1033" t="s">
        <v>96</v>
      </c>
      <c r="Z68" s="250"/>
      <c r="AA68" s="535"/>
    </row>
    <row r="69" spans="1:27" ht="21.75" customHeight="1" thickBot="1">
      <c r="A69" s="1008">
        <f t="shared" si="2"/>
        <v>57</v>
      </c>
      <c r="B69" s="522" t="s">
        <v>73</v>
      </c>
      <c r="C69" s="112">
        <v>15</v>
      </c>
      <c r="D69" s="239">
        <v>10082.04</v>
      </c>
      <c r="E69" s="112">
        <v>1</v>
      </c>
      <c r="F69" s="239">
        <v>53.1</v>
      </c>
      <c r="G69" s="1030">
        <f>C69+E69</f>
        <v>16</v>
      </c>
      <c r="H69" s="978">
        <f t="shared" si="27"/>
        <v>10135.140000000001</v>
      </c>
      <c r="I69" s="112">
        <v>12</v>
      </c>
      <c r="J69" s="238">
        <v>4466.02</v>
      </c>
      <c r="K69" s="112"/>
      <c r="L69" s="232"/>
      <c r="M69" s="239"/>
      <c r="N69" s="1026">
        <v>18</v>
      </c>
      <c r="O69" s="241">
        <v>19788.1</v>
      </c>
      <c r="P69" s="238"/>
      <c r="Q69" s="520">
        <f>H69+J69+L69+M69+O69+P69</f>
        <v>34389.26</v>
      </c>
      <c r="R69" s="52"/>
      <c r="S69" s="243"/>
      <c r="T69" s="465"/>
      <c r="U69" s="232"/>
      <c r="V69" s="465"/>
      <c r="W69" s="520">
        <f>SUM(S69:V69)</f>
        <v>0</v>
      </c>
      <c r="Y69" s="1050" t="s">
        <v>97</v>
      </c>
      <c r="Z69" s="288">
        <f>SUM(Z70:Z74)</f>
        <v>2</v>
      </c>
      <c r="AA69" s="1024">
        <f>SUM(AA70:AA74)</f>
        <v>1974.95</v>
      </c>
    </row>
    <row r="70" spans="1:27" ht="19.5" customHeight="1" thickBot="1">
      <c r="A70" s="1008">
        <f t="shared" si="2"/>
        <v>58</v>
      </c>
      <c r="B70" s="525" t="s">
        <v>98</v>
      </c>
      <c r="C70" s="112"/>
      <c r="D70" s="239"/>
      <c r="E70" s="112"/>
      <c r="F70" s="239"/>
      <c r="G70" s="112"/>
      <c r="H70" s="978">
        <f t="shared" si="27"/>
        <v>0</v>
      </c>
      <c r="I70" s="112"/>
      <c r="J70" s="238"/>
      <c r="K70" s="112"/>
      <c r="L70" s="232"/>
      <c r="M70" s="239"/>
      <c r="N70" s="1026"/>
      <c r="O70" s="241"/>
      <c r="P70" s="238"/>
      <c r="Q70" s="520">
        <f>H70+J70+L70+M70+O70+P70</f>
        <v>0</v>
      </c>
      <c r="R70" s="52"/>
      <c r="S70" s="274"/>
      <c r="T70" s="535"/>
      <c r="U70" s="354"/>
      <c r="V70" s="535"/>
      <c r="W70" s="520">
        <f>SUM(S70:V70)</f>
        <v>0</v>
      </c>
      <c r="Y70" s="1027" t="s">
        <v>91</v>
      </c>
      <c r="Z70" s="214">
        <v>2</v>
      </c>
      <c r="AA70" s="519">
        <v>1974.95</v>
      </c>
    </row>
    <row r="71" spans="1:27" ht="21" customHeight="1" thickBot="1">
      <c r="A71" s="1008">
        <f t="shared" si="2"/>
        <v>59</v>
      </c>
      <c r="B71" s="511" t="s">
        <v>99</v>
      </c>
      <c r="C71" s="199">
        <v>0</v>
      </c>
      <c r="D71" s="205">
        <v>0</v>
      </c>
      <c r="E71" s="199">
        <v>0</v>
      </c>
      <c r="F71" s="205">
        <v>0</v>
      </c>
      <c r="G71" s="199">
        <v>0</v>
      </c>
      <c r="H71" s="205">
        <v>0</v>
      </c>
      <c r="I71" s="199">
        <v>0</v>
      </c>
      <c r="J71" s="204">
        <v>0</v>
      </c>
      <c r="K71" s="199">
        <v>0</v>
      </c>
      <c r="L71" s="206">
        <v>0</v>
      </c>
      <c r="M71" s="205">
        <v>0</v>
      </c>
      <c r="N71" s="199">
        <v>0</v>
      </c>
      <c r="O71" s="200">
        <v>0</v>
      </c>
      <c r="P71" s="204">
        <v>0</v>
      </c>
      <c r="Q71" s="494">
        <v>0</v>
      </c>
      <c r="R71" s="27"/>
      <c r="S71" s="208">
        <f>SUM(S72:S76)</f>
        <v>0</v>
      </c>
      <c r="T71" s="204">
        <f>SUM(T72:T76)</f>
        <v>0</v>
      </c>
      <c r="U71" s="206">
        <f>SUM(U72:U76)</f>
        <v>0</v>
      </c>
      <c r="V71" s="204">
        <f>SUM(V72:V76)</f>
        <v>0</v>
      </c>
      <c r="W71" s="494">
        <f>SUM(W72:W76)</f>
        <v>0</v>
      </c>
      <c r="Y71" s="522" t="s">
        <v>92</v>
      </c>
      <c r="Z71" s="112"/>
      <c r="AA71" s="465"/>
    </row>
    <row r="72" spans="1:27" ht="18.75" customHeight="1">
      <c r="A72" s="1008">
        <f t="shared" si="2"/>
        <v>60</v>
      </c>
      <c r="B72" s="539">
        <v>12</v>
      </c>
      <c r="C72" s="112"/>
      <c r="D72" s="239"/>
      <c r="E72" s="112"/>
      <c r="F72" s="239"/>
      <c r="G72" s="112"/>
      <c r="H72" s="978">
        <f t="shared" si="27"/>
        <v>0</v>
      </c>
      <c r="I72" s="112"/>
      <c r="J72" s="238"/>
      <c r="K72" s="112"/>
      <c r="L72" s="232"/>
      <c r="M72" s="239"/>
      <c r="N72" s="1026"/>
      <c r="O72" s="241"/>
      <c r="P72" s="238"/>
      <c r="Q72" s="520">
        <f>H72+J72+L72+M72+O72+P72</f>
        <v>0</v>
      </c>
      <c r="R72" s="52"/>
      <c r="S72" s="226"/>
      <c r="T72" s="519"/>
      <c r="U72" s="515"/>
      <c r="V72" s="519"/>
      <c r="W72" s="520">
        <f>SUM(S72:V72)</f>
        <v>0</v>
      </c>
      <c r="Y72" s="522" t="s">
        <v>94</v>
      </c>
      <c r="Z72" s="112"/>
      <c r="AA72" s="465"/>
    </row>
    <row r="73" spans="1:27" ht="18.75" customHeight="1">
      <c r="A73" s="1008">
        <f t="shared" si="2"/>
        <v>61</v>
      </c>
      <c r="B73" s="539">
        <v>11</v>
      </c>
      <c r="C73" s="112"/>
      <c r="D73" s="239"/>
      <c r="E73" s="112"/>
      <c r="F73" s="239"/>
      <c r="G73" s="112"/>
      <c r="H73" s="978">
        <f t="shared" si="27"/>
        <v>0</v>
      </c>
      <c r="I73" s="112"/>
      <c r="J73" s="238"/>
      <c r="K73" s="112"/>
      <c r="L73" s="232"/>
      <c r="M73" s="239"/>
      <c r="N73" s="1026"/>
      <c r="O73" s="241"/>
      <c r="P73" s="238"/>
      <c r="Q73" s="520">
        <f>H73+J73+L73+M73+O73+P73</f>
        <v>0</v>
      </c>
      <c r="R73" s="52"/>
      <c r="S73" s="296"/>
      <c r="T73" s="544"/>
      <c r="U73" s="215"/>
      <c r="V73" s="544"/>
      <c r="W73" s="520">
        <f>SUM(S73:V73)</f>
        <v>0</v>
      </c>
      <c r="Y73" s="522" t="s">
        <v>95</v>
      </c>
      <c r="Z73" s="112"/>
      <c r="AA73" s="465"/>
    </row>
    <row r="74" spans="1:27" ht="18.75" customHeight="1" thickBot="1">
      <c r="A74" s="1008">
        <f t="shared" si="2"/>
        <v>62</v>
      </c>
      <c r="B74" s="539">
        <v>10</v>
      </c>
      <c r="C74" s="112"/>
      <c r="D74" s="239"/>
      <c r="E74" s="112"/>
      <c r="F74" s="239"/>
      <c r="G74" s="112"/>
      <c r="H74" s="978">
        <f t="shared" si="27"/>
        <v>0</v>
      </c>
      <c r="I74" s="112"/>
      <c r="J74" s="238"/>
      <c r="K74" s="112"/>
      <c r="L74" s="232"/>
      <c r="M74" s="239"/>
      <c r="N74" s="1026"/>
      <c r="O74" s="241"/>
      <c r="P74" s="238"/>
      <c r="Q74" s="520">
        <f>H74+J74+L74+M74+O74+P74</f>
        <v>0</v>
      </c>
      <c r="R74" s="52"/>
      <c r="S74" s="296"/>
      <c r="T74" s="544"/>
      <c r="U74" s="215"/>
      <c r="V74" s="544"/>
      <c r="W74" s="520">
        <f>SUM(S74:V74)</f>
        <v>0</v>
      </c>
      <c r="Y74" s="1033" t="s">
        <v>96</v>
      </c>
      <c r="Z74" s="250"/>
      <c r="AA74" s="535"/>
    </row>
    <row r="75" spans="1:27" ht="18.75" customHeight="1" thickBot="1">
      <c r="A75" s="1008">
        <f t="shared" si="2"/>
        <v>63</v>
      </c>
      <c r="B75" s="545">
        <v>9</v>
      </c>
      <c r="C75" s="112"/>
      <c r="D75" s="239"/>
      <c r="E75" s="112"/>
      <c r="F75" s="239"/>
      <c r="G75" s="112"/>
      <c r="H75" s="978">
        <f t="shared" si="27"/>
        <v>0</v>
      </c>
      <c r="I75" s="112"/>
      <c r="J75" s="238"/>
      <c r="K75" s="112"/>
      <c r="L75" s="232"/>
      <c r="M75" s="239"/>
      <c r="N75" s="1026"/>
      <c r="O75" s="241"/>
      <c r="P75" s="238"/>
      <c r="Q75" s="520">
        <f>H75+J75+L75+M75+O75+P75</f>
        <v>0</v>
      </c>
      <c r="R75" s="52"/>
      <c r="S75" s="243"/>
      <c r="T75" s="465"/>
      <c r="U75" s="232"/>
      <c r="V75" s="465"/>
      <c r="W75" s="520">
        <f>SUM(S75:V75)</f>
        <v>0</v>
      </c>
      <c r="Y75" s="1051" t="s">
        <v>100</v>
      </c>
      <c r="Z75" s="288">
        <f>SUM(Z76:Z80)</f>
        <v>0</v>
      </c>
      <c r="AA75" s="1024">
        <f>SUM(AA76:AA80)</f>
        <v>0</v>
      </c>
    </row>
    <row r="76" spans="1:27" ht="18.75" customHeight="1" thickBot="1">
      <c r="A76" s="1008">
        <f t="shared" si="2"/>
        <v>64</v>
      </c>
      <c r="B76" s="547">
        <v>8</v>
      </c>
      <c r="C76" s="112"/>
      <c r="D76" s="239"/>
      <c r="E76" s="112"/>
      <c r="F76" s="239"/>
      <c r="G76" s="112"/>
      <c r="H76" s="978">
        <f t="shared" si="27"/>
        <v>0</v>
      </c>
      <c r="I76" s="112"/>
      <c r="J76" s="238"/>
      <c r="K76" s="112"/>
      <c r="L76" s="232"/>
      <c r="M76" s="239"/>
      <c r="N76" s="1026"/>
      <c r="O76" s="241"/>
      <c r="P76" s="238"/>
      <c r="Q76" s="520">
        <f>H76+J76+L76+M76+O76+P76</f>
        <v>0</v>
      </c>
      <c r="R76" s="52"/>
      <c r="S76" s="274"/>
      <c r="T76" s="535"/>
      <c r="U76" s="354"/>
      <c r="V76" s="535"/>
      <c r="W76" s="520">
        <f>SUM(S76:V76)</f>
        <v>0</v>
      </c>
      <c r="Y76" s="1027" t="s">
        <v>101</v>
      </c>
      <c r="Z76" s="214"/>
      <c r="AA76" s="519"/>
    </row>
    <row r="77" spans="1:27" ht="21" customHeight="1" thickBot="1">
      <c r="A77" s="1008">
        <f t="shared" si="2"/>
        <v>65</v>
      </c>
      <c r="B77" s="562" t="s">
        <v>82</v>
      </c>
      <c r="C77" s="199">
        <f aca="true" t="shared" si="28" ref="C77:Q77">SUM(C78:C82)</f>
        <v>52</v>
      </c>
      <c r="D77" s="205">
        <f t="shared" si="28"/>
        <v>176824.66999999998</v>
      </c>
      <c r="E77" s="199">
        <f t="shared" si="28"/>
        <v>2</v>
      </c>
      <c r="F77" s="205">
        <f t="shared" si="28"/>
        <v>6136.06</v>
      </c>
      <c r="G77" s="199">
        <f t="shared" si="28"/>
        <v>54</v>
      </c>
      <c r="H77" s="205">
        <f t="shared" si="28"/>
        <v>182960.72999999998</v>
      </c>
      <c r="I77" s="199">
        <f t="shared" si="28"/>
        <v>47</v>
      </c>
      <c r="J77" s="204">
        <f t="shared" si="28"/>
        <v>17477.760000000002</v>
      </c>
      <c r="K77" s="199">
        <f t="shared" si="28"/>
        <v>0</v>
      </c>
      <c r="L77" s="206">
        <f t="shared" si="28"/>
        <v>0</v>
      </c>
      <c r="M77" s="205">
        <f t="shared" si="28"/>
        <v>0</v>
      </c>
      <c r="N77" s="199">
        <f t="shared" si="28"/>
        <v>54</v>
      </c>
      <c r="O77" s="200">
        <f t="shared" si="28"/>
        <v>43336.1</v>
      </c>
      <c r="P77" s="204">
        <f t="shared" si="28"/>
        <v>0</v>
      </c>
      <c r="Q77" s="494">
        <f t="shared" si="28"/>
        <v>243774.59</v>
      </c>
      <c r="R77" s="27"/>
      <c r="S77" s="208">
        <f>SUM(S78:S82)</f>
        <v>0</v>
      </c>
      <c r="T77" s="204">
        <f>SUM(T78:T82)</f>
        <v>0</v>
      </c>
      <c r="U77" s="206">
        <f>SUM(U78:U82)</f>
        <v>0</v>
      </c>
      <c r="V77" s="204">
        <f>SUM(V78:V82)</f>
        <v>0</v>
      </c>
      <c r="W77" s="494">
        <f>SUM(W78:W82)</f>
        <v>0</v>
      </c>
      <c r="Y77" s="522" t="s">
        <v>102</v>
      </c>
      <c r="Z77" s="112"/>
      <c r="AA77" s="465"/>
    </row>
    <row r="78" spans="1:27" ht="18.75" customHeight="1">
      <c r="A78" s="1008">
        <f aca="true" t="shared" si="29" ref="A78:A134">A77+1</f>
        <v>66</v>
      </c>
      <c r="B78" s="539" t="s">
        <v>83</v>
      </c>
      <c r="C78" s="112">
        <v>6</v>
      </c>
      <c r="D78" s="239">
        <v>22765.98</v>
      </c>
      <c r="E78" s="112"/>
      <c r="F78" s="239"/>
      <c r="G78" s="1030">
        <f aca="true" t="shared" si="30" ref="G78:H82">C78+E78</f>
        <v>6</v>
      </c>
      <c r="H78" s="978">
        <f t="shared" si="30"/>
        <v>22765.98</v>
      </c>
      <c r="I78" s="112">
        <v>4</v>
      </c>
      <c r="J78" s="238">
        <v>1790.1</v>
      </c>
      <c r="K78" s="112"/>
      <c r="L78" s="232"/>
      <c r="M78" s="239"/>
      <c r="N78" s="1052">
        <v>6</v>
      </c>
      <c r="O78" s="1053">
        <v>5508</v>
      </c>
      <c r="P78" s="238"/>
      <c r="Q78" s="520">
        <f>H78+J78+L78+M78+O78+P78</f>
        <v>30064.079999999998</v>
      </c>
      <c r="R78" s="52"/>
      <c r="S78" s="226"/>
      <c r="T78" s="519"/>
      <c r="U78" s="515"/>
      <c r="V78" s="519"/>
      <c r="W78" s="520">
        <f>SUM(S78:V78)</f>
        <v>0</v>
      </c>
      <c r="Y78" s="522" t="s">
        <v>103</v>
      </c>
      <c r="Z78" s="112"/>
      <c r="AA78" s="465"/>
    </row>
    <row r="79" spans="1:27" ht="18.75" customHeight="1">
      <c r="A79" s="1008">
        <f t="shared" si="29"/>
        <v>67</v>
      </c>
      <c r="B79" s="522" t="s">
        <v>84</v>
      </c>
      <c r="C79" s="112">
        <v>11</v>
      </c>
      <c r="D79" s="239">
        <v>40469.91</v>
      </c>
      <c r="E79" s="112"/>
      <c r="F79" s="239"/>
      <c r="G79" s="1030">
        <f t="shared" si="30"/>
        <v>11</v>
      </c>
      <c r="H79" s="978">
        <f t="shared" si="30"/>
        <v>40469.91</v>
      </c>
      <c r="I79" s="112">
        <v>9</v>
      </c>
      <c r="J79" s="238">
        <v>3293.75</v>
      </c>
      <c r="K79" s="112"/>
      <c r="L79" s="232"/>
      <c r="M79" s="239"/>
      <c r="N79" s="1026">
        <v>11</v>
      </c>
      <c r="O79" s="1053">
        <v>8493.64</v>
      </c>
      <c r="P79" s="238"/>
      <c r="Q79" s="520">
        <f>H79+J79+L79+M79+O79+P79</f>
        <v>52257.3</v>
      </c>
      <c r="R79" s="52"/>
      <c r="S79" s="243"/>
      <c r="T79" s="465"/>
      <c r="U79" s="232"/>
      <c r="V79" s="465"/>
      <c r="W79" s="520">
        <f>SUM(S79:V79)</f>
        <v>0</v>
      </c>
      <c r="Y79" s="522" t="s">
        <v>91</v>
      </c>
      <c r="Z79" s="112"/>
      <c r="AA79" s="465"/>
    </row>
    <row r="80" spans="1:27" ht="18.75" customHeight="1" thickBot="1">
      <c r="A80" s="1008">
        <f t="shared" si="29"/>
        <v>68</v>
      </c>
      <c r="B80" s="522" t="s">
        <v>86</v>
      </c>
      <c r="C80" s="112">
        <v>15</v>
      </c>
      <c r="D80" s="239">
        <v>51919.67</v>
      </c>
      <c r="E80" s="112"/>
      <c r="F80" s="239"/>
      <c r="G80" s="1030">
        <f t="shared" si="30"/>
        <v>15</v>
      </c>
      <c r="H80" s="978">
        <f t="shared" si="30"/>
        <v>51919.67</v>
      </c>
      <c r="I80" s="112">
        <v>12</v>
      </c>
      <c r="J80" s="238">
        <v>5314.72</v>
      </c>
      <c r="K80" s="112"/>
      <c r="L80" s="232"/>
      <c r="M80" s="239"/>
      <c r="N80" s="1026">
        <v>15</v>
      </c>
      <c r="O80" s="1053">
        <v>11640</v>
      </c>
      <c r="P80" s="238"/>
      <c r="Q80" s="520">
        <f>H80+J80+L80+M80+O80+P80</f>
        <v>68874.39</v>
      </c>
      <c r="R80" s="52"/>
      <c r="S80" s="243"/>
      <c r="T80" s="465"/>
      <c r="U80" s="232"/>
      <c r="V80" s="465"/>
      <c r="W80" s="520">
        <f>SUM(S80:V80)</f>
        <v>0</v>
      </c>
      <c r="Y80" s="1033" t="s">
        <v>92</v>
      </c>
      <c r="Z80" s="250"/>
      <c r="AA80" s="535"/>
    </row>
    <row r="81" spans="1:27" ht="20.25" customHeight="1" thickBot="1">
      <c r="A81" s="1008">
        <f t="shared" si="29"/>
        <v>69</v>
      </c>
      <c r="B81" s="522" t="s">
        <v>87</v>
      </c>
      <c r="C81" s="112">
        <v>2</v>
      </c>
      <c r="D81" s="239">
        <v>6488.33</v>
      </c>
      <c r="E81" s="112"/>
      <c r="F81" s="239"/>
      <c r="G81" s="1030">
        <f t="shared" si="30"/>
        <v>2</v>
      </c>
      <c r="H81" s="978">
        <f t="shared" si="30"/>
        <v>6488.33</v>
      </c>
      <c r="I81" s="112">
        <v>2</v>
      </c>
      <c r="J81" s="238">
        <v>892.35</v>
      </c>
      <c r="K81" s="112"/>
      <c r="L81" s="232"/>
      <c r="M81" s="239"/>
      <c r="N81" s="1026">
        <v>2</v>
      </c>
      <c r="O81" s="1053">
        <v>1636</v>
      </c>
      <c r="P81" s="238"/>
      <c r="Q81" s="520">
        <f>H81+J81+L81+M81+O81+P81</f>
        <v>9016.68</v>
      </c>
      <c r="R81" s="52"/>
      <c r="S81" s="243"/>
      <c r="T81" s="465"/>
      <c r="U81" s="232"/>
      <c r="V81" s="465"/>
      <c r="W81" s="520">
        <f>SUM(S81:V81)</f>
        <v>0</v>
      </c>
      <c r="Y81" s="1050" t="s">
        <v>104</v>
      </c>
      <c r="Z81" s="288">
        <f>SUM(Z82:Z86)</f>
        <v>8</v>
      </c>
      <c r="AA81" s="1024">
        <f>SUM(AA82:AA86)</f>
        <v>6890.5599999999995</v>
      </c>
    </row>
    <row r="82" spans="1:27" ht="18.75" customHeight="1" thickBot="1">
      <c r="A82" s="1008">
        <f t="shared" si="29"/>
        <v>70</v>
      </c>
      <c r="B82" s="525" t="s">
        <v>88</v>
      </c>
      <c r="C82" s="112">
        <v>18</v>
      </c>
      <c r="D82" s="239">
        <v>55180.78</v>
      </c>
      <c r="E82" s="112">
        <v>2</v>
      </c>
      <c r="F82" s="239">
        <v>6136.06</v>
      </c>
      <c r="G82" s="1030">
        <f t="shared" si="30"/>
        <v>20</v>
      </c>
      <c r="H82" s="978">
        <f t="shared" si="30"/>
        <v>61316.84</v>
      </c>
      <c r="I82" s="112">
        <v>20</v>
      </c>
      <c r="J82" s="238">
        <v>6186.84</v>
      </c>
      <c r="K82" s="112"/>
      <c r="L82" s="232"/>
      <c r="M82" s="239"/>
      <c r="N82" s="1054">
        <v>20</v>
      </c>
      <c r="O82" s="1053">
        <v>16058.46</v>
      </c>
      <c r="P82" s="238"/>
      <c r="Q82" s="520">
        <f>H82+J82+L82+M82+O82+P82</f>
        <v>83562.13999999998</v>
      </c>
      <c r="R82" s="52"/>
      <c r="S82" s="274"/>
      <c r="T82" s="535"/>
      <c r="U82" s="354"/>
      <c r="V82" s="535"/>
      <c r="W82" s="520">
        <f>SUM(S82:V82)</f>
        <v>0</v>
      </c>
      <c r="Y82" s="1027" t="s">
        <v>101</v>
      </c>
      <c r="Z82" s="214"/>
      <c r="AA82" s="519"/>
    </row>
    <row r="83" spans="1:27" ht="21" customHeight="1" thickBot="1">
      <c r="A83" s="1008">
        <f t="shared" si="29"/>
        <v>71</v>
      </c>
      <c r="B83" s="511" t="s">
        <v>89</v>
      </c>
      <c r="C83" s="199">
        <f aca="true" t="shared" si="31" ref="C83:Q83">SUM(C84:C88)</f>
        <v>88</v>
      </c>
      <c r="D83" s="205">
        <f t="shared" si="31"/>
        <v>86846.54</v>
      </c>
      <c r="E83" s="199">
        <f t="shared" si="31"/>
        <v>0</v>
      </c>
      <c r="F83" s="205">
        <f t="shared" si="31"/>
        <v>0</v>
      </c>
      <c r="G83" s="199">
        <f t="shared" si="31"/>
        <v>88</v>
      </c>
      <c r="H83" s="205">
        <f t="shared" si="31"/>
        <v>86846.54</v>
      </c>
      <c r="I83" s="199">
        <f t="shared" si="31"/>
        <v>81</v>
      </c>
      <c r="J83" s="204">
        <f t="shared" si="31"/>
        <v>65431.55</v>
      </c>
      <c r="K83" s="199">
        <f t="shared" si="31"/>
        <v>0</v>
      </c>
      <c r="L83" s="206">
        <f t="shared" si="31"/>
        <v>0</v>
      </c>
      <c r="M83" s="205">
        <f t="shared" si="31"/>
        <v>0</v>
      </c>
      <c r="N83" s="199">
        <f t="shared" si="31"/>
        <v>85</v>
      </c>
      <c r="O83" s="200">
        <f t="shared" si="31"/>
        <v>93060.76</v>
      </c>
      <c r="P83" s="204">
        <f t="shared" si="31"/>
        <v>0</v>
      </c>
      <c r="Q83" s="494">
        <f t="shared" si="31"/>
        <v>245338.84999999998</v>
      </c>
      <c r="R83" s="52"/>
      <c r="S83" s="208">
        <f>SUM(S84:S88)</f>
        <v>0</v>
      </c>
      <c r="T83" s="204">
        <f>SUM(T84:T88)</f>
        <v>0</v>
      </c>
      <c r="U83" s="206">
        <f>SUM(U84:U88)</f>
        <v>0</v>
      </c>
      <c r="V83" s="204">
        <f>SUM(V84:V88)</f>
        <v>0</v>
      </c>
      <c r="W83" s="494">
        <f>SUM(W84:W88)</f>
        <v>0</v>
      </c>
      <c r="Y83" s="522" t="s">
        <v>102</v>
      </c>
      <c r="Z83" s="112">
        <v>1</v>
      </c>
      <c r="AA83" s="465">
        <v>818.12</v>
      </c>
    </row>
    <row r="84" spans="1:27" ht="18.75" customHeight="1">
      <c r="A84" s="1008">
        <f t="shared" si="29"/>
        <v>72</v>
      </c>
      <c r="B84" s="564">
        <v>14</v>
      </c>
      <c r="C84" s="112">
        <v>9</v>
      </c>
      <c r="D84" s="239">
        <v>9059.76</v>
      </c>
      <c r="E84" s="112"/>
      <c r="F84" s="239"/>
      <c r="G84" s="1030">
        <f>C84+E84</f>
        <v>9</v>
      </c>
      <c r="H84" s="978">
        <f aca="true" t="shared" si="32" ref="H84:H94">D84+F84</f>
        <v>9059.76</v>
      </c>
      <c r="I84" s="112">
        <v>9</v>
      </c>
      <c r="J84" s="238">
        <v>8372.5</v>
      </c>
      <c r="K84" s="112"/>
      <c r="L84" s="232"/>
      <c r="M84" s="239"/>
      <c r="N84" s="1026">
        <v>9</v>
      </c>
      <c r="O84" s="241">
        <v>9642</v>
      </c>
      <c r="P84" s="238"/>
      <c r="Q84" s="520">
        <f>H84+J84+L84+M84+O84+P84</f>
        <v>27074.260000000002</v>
      </c>
      <c r="R84" s="52"/>
      <c r="S84" s="226"/>
      <c r="T84" s="519"/>
      <c r="U84" s="515"/>
      <c r="V84" s="519"/>
      <c r="W84" s="520">
        <f>SUM(S84:V84)</f>
        <v>0</v>
      </c>
      <c r="Y84" s="522" t="s">
        <v>103</v>
      </c>
      <c r="Z84" s="112"/>
      <c r="AA84" s="465"/>
    </row>
    <row r="85" spans="1:27" ht="18.75" customHeight="1">
      <c r="A85" s="1008">
        <f t="shared" si="29"/>
        <v>73</v>
      </c>
      <c r="B85" s="565">
        <v>13</v>
      </c>
      <c r="C85" s="112">
        <v>27</v>
      </c>
      <c r="D85" s="239">
        <v>27275.76</v>
      </c>
      <c r="E85" s="112"/>
      <c r="F85" s="239"/>
      <c r="G85" s="1030">
        <f>C85+E85</f>
        <v>27</v>
      </c>
      <c r="H85" s="978">
        <f t="shared" si="32"/>
        <v>27275.76</v>
      </c>
      <c r="I85" s="112">
        <v>26</v>
      </c>
      <c r="J85" s="238">
        <v>22141.3</v>
      </c>
      <c r="K85" s="112"/>
      <c r="L85" s="232"/>
      <c r="M85" s="239"/>
      <c r="N85" s="1026">
        <v>27</v>
      </c>
      <c r="O85" s="241">
        <v>29519.84</v>
      </c>
      <c r="P85" s="238"/>
      <c r="Q85" s="520">
        <f>H85+J85+L85+M85+O85+P85</f>
        <v>78936.9</v>
      </c>
      <c r="R85" s="52"/>
      <c r="S85" s="243"/>
      <c r="T85" s="465"/>
      <c r="U85" s="232"/>
      <c r="V85" s="465"/>
      <c r="W85" s="520">
        <f>SUM(S85:V85)</f>
        <v>0</v>
      </c>
      <c r="Y85" s="522" t="s">
        <v>91</v>
      </c>
      <c r="Z85" s="112">
        <v>1</v>
      </c>
      <c r="AA85" s="465">
        <v>865.29</v>
      </c>
    </row>
    <row r="86" spans="1:27" ht="18.75" customHeight="1" thickBot="1">
      <c r="A86" s="1008">
        <f t="shared" si="29"/>
        <v>74</v>
      </c>
      <c r="B86" s="565">
        <v>12</v>
      </c>
      <c r="C86" s="112">
        <v>13</v>
      </c>
      <c r="D86" s="239">
        <v>12941.77</v>
      </c>
      <c r="E86" s="112"/>
      <c r="F86" s="239"/>
      <c r="G86" s="1030">
        <f>C86+E86</f>
        <v>13</v>
      </c>
      <c r="H86" s="978">
        <f t="shared" si="32"/>
        <v>12941.77</v>
      </c>
      <c r="I86" s="112">
        <v>9</v>
      </c>
      <c r="J86" s="238">
        <v>6985.4</v>
      </c>
      <c r="K86" s="112"/>
      <c r="L86" s="232"/>
      <c r="M86" s="239"/>
      <c r="N86" s="1026">
        <v>11</v>
      </c>
      <c r="O86" s="241">
        <v>11780.82</v>
      </c>
      <c r="P86" s="238"/>
      <c r="Q86" s="520">
        <f>H86+J86+L86+M86+O86+P86</f>
        <v>31707.989999999998</v>
      </c>
      <c r="R86" s="52"/>
      <c r="S86" s="243"/>
      <c r="T86" s="465"/>
      <c r="U86" s="232"/>
      <c r="V86" s="465"/>
      <c r="W86" s="520">
        <f>SUM(S86:V86)</f>
        <v>0</v>
      </c>
      <c r="Y86" s="1033" t="s">
        <v>92</v>
      </c>
      <c r="Z86" s="250">
        <v>6</v>
      </c>
      <c r="AA86" s="535">
        <v>5207.15</v>
      </c>
    </row>
    <row r="87" spans="1:27" ht="30" customHeight="1" thickBot="1">
      <c r="A87" s="1008">
        <f t="shared" si="29"/>
        <v>75</v>
      </c>
      <c r="B87" s="565">
        <v>11</v>
      </c>
      <c r="C87" s="112">
        <v>11</v>
      </c>
      <c r="D87" s="239">
        <v>10800.87</v>
      </c>
      <c r="E87" s="112"/>
      <c r="F87" s="239"/>
      <c r="G87" s="1030">
        <f>C87+E87</f>
        <v>11</v>
      </c>
      <c r="H87" s="978">
        <f t="shared" si="32"/>
        <v>10800.87</v>
      </c>
      <c r="I87" s="112">
        <v>10</v>
      </c>
      <c r="J87" s="238">
        <v>8849.8</v>
      </c>
      <c r="K87" s="112"/>
      <c r="L87" s="232"/>
      <c r="M87" s="239"/>
      <c r="N87" s="1026">
        <v>11</v>
      </c>
      <c r="O87" s="241">
        <v>12223.64</v>
      </c>
      <c r="P87" s="238"/>
      <c r="Q87" s="520">
        <f>H87+J87+L87+M87+O87+P87</f>
        <v>31874.309999999998</v>
      </c>
      <c r="R87" s="52"/>
      <c r="S87" s="243"/>
      <c r="T87" s="465"/>
      <c r="U87" s="232"/>
      <c r="V87" s="465"/>
      <c r="W87" s="520">
        <f>SUM(S87:V87)</f>
        <v>0</v>
      </c>
      <c r="Y87" s="1051" t="s">
        <v>164</v>
      </c>
      <c r="Z87" s="288">
        <f>SUM(Z88:Z95)</f>
        <v>16</v>
      </c>
      <c r="AA87" s="1024">
        <f>SUM(AA88:AA95)</f>
        <v>14032.24</v>
      </c>
    </row>
    <row r="88" spans="1:27" ht="18.75" customHeight="1" thickBot="1">
      <c r="A88" s="1008">
        <f t="shared" si="29"/>
        <v>76</v>
      </c>
      <c r="B88" s="566">
        <v>10</v>
      </c>
      <c r="C88" s="112">
        <v>28</v>
      </c>
      <c r="D88" s="239">
        <v>26768.38</v>
      </c>
      <c r="E88" s="112"/>
      <c r="F88" s="239"/>
      <c r="G88" s="1030">
        <f>C88+E88</f>
        <v>28</v>
      </c>
      <c r="H88" s="978">
        <f t="shared" si="32"/>
        <v>26768.38</v>
      </c>
      <c r="I88" s="112">
        <v>27</v>
      </c>
      <c r="J88" s="238">
        <v>19082.55</v>
      </c>
      <c r="K88" s="112"/>
      <c r="L88" s="232"/>
      <c r="M88" s="239"/>
      <c r="N88" s="1026">
        <v>27</v>
      </c>
      <c r="O88" s="241">
        <v>29894.46</v>
      </c>
      <c r="P88" s="238"/>
      <c r="Q88" s="520">
        <f>H88+J88+L88+M88+O88+P88</f>
        <v>75745.39</v>
      </c>
      <c r="R88" s="52"/>
      <c r="S88" s="274"/>
      <c r="T88" s="535"/>
      <c r="U88" s="354"/>
      <c r="V88" s="535"/>
      <c r="W88" s="520">
        <f>SUM(S88:V88)</f>
        <v>0</v>
      </c>
      <c r="Y88" s="1027" t="s">
        <v>101</v>
      </c>
      <c r="Z88" s="214">
        <v>2</v>
      </c>
      <c r="AA88" s="519">
        <v>1978.9</v>
      </c>
    </row>
    <row r="89" spans="1:27" ht="21" customHeight="1" thickBot="1">
      <c r="A89" s="1008">
        <f t="shared" si="29"/>
        <v>77</v>
      </c>
      <c r="B89" s="511" t="s">
        <v>90</v>
      </c>
      <c r="C89" s="199">
        <f aca="true" t="shared" si="33" ref="C89:Q89">SUM(C90:C94)</f>
        <v>0</v>
      </c>
      <c r="D89" s="205">
        <f t="shared" si="33"/>
        <v>0</v>
      </c>
      <c r="E89" s="199">
        <f t="shared" si="33"/>
        <v>0</v>
      </c>
      <c r="F89" s="205">
        <f t="shared" si="33"/>
        <v>0</v>
      </c>
      <c r="G89" s="199">
        <f t="shared" si="33"/>
        <v>0</v>
      </c>
      <c r="H89" s="205">
        <f t="shared" si="33"/>
        <v>0</v>
      </c>
      <c r="I89" s="199">
        <f t="shared" si="33"/>
        <v>0</v>
      </c>
      <c r="J89" s="204">
        <f t="shared" si="33"/>
        <v>0</v>
      </c>
      <c r="K89" s="199">
        <f t="shared" si="33"/>
        <v>0</v>
      </c>
      <c r="L89" s="206">
        <f t="shared" si="33"/>
        <v>0</v>
      </c>
      <c r="M89" s="205">
        <f t="shared" si="33"/>
        <v>0</v>
      </c>
      <c r="N89" s="199">
        <f t="shared" si="33"/>
        <v>0</v>
      </c>
      <c r="O89" s="200">
        <f t="shared" si="33"/>
        <v>0</v>
      </c>
      <c r="P89" s="204">
        <f t="shared" si="33"/>
        <v>0</v>
      </c>
      <c r="Q89" s="494">
        <f t="shared" si="33"/>
        <v>0</v>
      </c>
      <c r="R89" s="27"/>
      <c r="S89" s="208">
        <f>SUM(S90:S94)</f>
        <v>0</v>
      </c>
      <c r="T89" s="204">
        <f>SUM(T90:T94)</f>
        <v>0</v>
      </c>
      <c r="U89" s="206">
        <f>SUM(U90:U94)</f>
        <v>0</v>
      </c>
      <c r="V89" s="204">
        <f>SUM(V90:V94)</f>
        <v>0</v>
      </c>
      <c r="W89" s="494">
        <f>SUM(W90:W94)</f>
        <v>0</v>
      </c>
      <c r="Y89" s="522" t="s">
        <v>102</v>
      </c>
      <c r="Z89" s="112"/>
      <c r="AA89" s="465"/>
    </row>
    <row r="90" spans="1:27" ht="18.75" customHeight="1">
      <c r="A90" s="1008">
        <f t="shared" si="29"/>
        <v>78</v>
      </c>
      <c r="B90" s="539" t="s">
        <v>91</v>
      </c>
      <c r="C90" s="112"/>
      <c r="D90" s="239"/>
      <c r="E90" s="112"/>
      <c r="F90" s="239"/>
      <c r="G90" s="112"/>
      <c r="H90" s="978">
        <f t="shared" si="32"/>
        <v>0</v>
      </c>
      <c r="I90" s="112"/>
      <c r="J90" s="238"/>
      <c r="K90" s="112"/>
      <c r="L90" s="232"/>
      <c r="M90" s="239"/>
      <c r="N90" s="1026"/>
      <c r="O90" s="241"/>
      <c r="P90" s="238"/>
      <c r="Q90" s="520">
        <f>H90+J90+L90+M90+O90+P90</f>
        <v>0</v>
      </c>
      <c r="R90" s="52"/>
      <c r="S90" s="226"/>
      <c r="T90" s="519"/>
      <c r="U90" s="515"/>
      <c r="V90" s="519"/>
      <c r="W90" s="520">
        <f>SUM(S90:V90)</f>
        <v>0</v>
      </c>
      <c r="Y90" s="522" t="s">
        <v>103</v>
      </c>
      <c r="Z90" s="112"/>
      <c r="AA90" s="465"/>
    </row>
    <row r="91" spans="1:27" ht="18.75" customHeight="1">
      <c r="A91" s="1008">
        <f t="shared" si="29"/>
        <v>79</v>
      </c>
      <c r="B91" s="522" t="s">
        <v>92</v>
      </c>
      <c r="C91" s="112"/>
      <c r="D91" s="239"/>
      <c r="E91" s="112"/>
      <c r="F91" s="239"/>
      <c r="G91" s="112"/>
      <c r="H91" s="978">
        <f t="shared" si="32"/>
        <v>0</v>
      </c>
      <c r="I91" s="112"/>
      <c r="J91" s="238"/>
      <c r="K91" s="112"/>
      <c r="L91" s="232"/>
      <c r="M91" s="239"/>
      <c r="N91" s="1026"/>
      <c r="O91" s="241"/>
      <c r="P91" s="238"/>
      <c r="Q91" s="520">
        <f>H91+J91+L91+M91+O91+P91</f>
        <v>0</v>
      </c>
      <c r="R91" s="52"/>
      <c r="S91" s="243"/>
      <c r="T91" s="465"/>
      <c r="U91" s="232"/>
      <c r="V91" s="465"/>
      <c r="W91" s="520">
        <f>SUM(S91:V91)</f>
        <v>0</v>
      </c>
      <c r="Y91" s="522" t="s">
        <v>91</v>
      </c>
      <c r="Z91" s="112">
        <v>13</v>
      </c>
      <c r="AA91" s="465">
        <v>11207.26</v>
      </c>
    </row>
    <row r="92" spans="1:27" ht="18.75" customHeight="1">
      <c r="A92" s="1008">
        <f t="shared" si="29"/>
        <v>80</v>
      </c>
      <c r="B92" s="522" t="s">
        <v>94</v>
      </c>
      <c r="C92" s="112"/>
      <c r="D92" s="239"/>
      <c r="E92" s="112"/>
      <c r="F92" s="239"/>
      <c r="G92" s="112"/>
      <c r="H92" s="978">
        <f t="shared" si="32"/>
        <v>0</v>
      </c>
      <c r="I92" s="112"/>
      <c r="J92" s="238"/>
      <c r="K92" s="112"/>
      <c r="L92" s="232"/>
      <c r="M92" s="239"/>
      <c r="N92" s="1026"/>
      <c r="O92" s="241"/>
      <c r="P92" s="238"/>
      <c r="Q92" s="520">
        <f>H92+J92+L92+M92+O92+P92</f>
        <v>0</v>
      </c>
      <c r="R92" s="52"/>
      <c r="S92" s="243"/>
      <c r="T92" s="465"/>
      <c r="U92" s="232"/>
      <c r="V92" s="465"/>
      <c r="W92" s="520">
        <f>SUM(S92:V92)</f>
        <v>0</v>
      </c>
      <c r="Y92" s="522" t="s">
        <v>92</v>
      </c>
      <c r="Z92" s="112">
        <v>1</v>
      </c>
      <c r="AA92" s="465">
        <v>846.08</v>
      </c>
    </row>
    <row r="93" spans="1:27" ht="18.75" customHeight="1">
      <c r="A93" s="1008">
        <f t="shared" si="29"/>
        <v>81</v>
      </c>
      <c r="B93" s="522" t="s">
        <v>95</v>
      </c>
      <c r="C93" s="112"/>
      <c r="D93" s="239"/>
      <c r="E93" s="112"/>
      <c r="F93" s="239"/>
      <c r="G93" s="112"/>
      <c r="H93" s="978">
        <f t="shared" si="32"/>
        <v>0</v>
      </c>
      <c r="I93" s="112"/>
      <c r="J93" s="238"/>
      <c r="K93" s="112"/>
      <c r="L93" s="232"/>
      <c r="M93" s="239"/>
      <c r="N93" s="1026"/>
      <c r="O93" s="241"/>
      <c r="P93" s="238"/>
      <c r="Q93" s="520">
        <f>H93+J93+L93+M93+O93+P93</f>
        <v>0</v>
      </c>
      <c r="R93" s="52"/>
      <c r="S93" s="243"/>
      <c r="T93" s="465"/>
      <c r="U93" s="232"/>
      <c r="V93" s="465"/>
      <c r="W93" s="520">
        <f>SUM(S93:V93)</f>
        <v>0</v>
      </c>
      <c r="Y93" s="522" t="s">
        <v>94</v>
      </c>
      <c r="Z93" s="112"/>
      <c r="AA93" s="465"/>
    </row>
    <row r="94" spans="1:27" ht="18.75" customHeight="1" thickBot="1">
      <c r="A94" s="1008">
        <f t="shared" si="29"/>
        <v>82</v>
      </c>
      <c r="B94" s="525" t="s">
        <v>96</v>
      </c>
      <c r="C94" s="112"/>
      <c r="D94" s="239"/>
      <c r="E94" s="112"/>
      <c r="F94" s="239"/>
      <c r="G94" s="112"/>
      <c r="H94" s="978">
        <f t="shared" si="32"/>
        <v>0</v>
      </c>
      <c r="I94" s="112"/>
      <c r="J94" s="238"/>
      <c r="K94" s="112"/>
      <c r="L94" s="232"/>
      <c r="M94" s="239"/>
      <c r="N94" s="1026"/>
      <c r="O94" s="241"/>
      <c r="P94" s="238"/>
      <c r="Q94" s="520">
        <f>H94+J94+L94+M94+O94+P94</f>
        <v>0</v>
      </c>
      <c r="R94" s="52"/>
      <c r="S94" s="274"/>
      <c r="T94" s="535"/>
      <c r="U94" s="354"/>
      <c r="V94" s="535"/>
      <c r="W94" s="520">
        <f>SUM(S94:V94)</f>
        <v>0</v>
      </c>
      <c r="Y94" s="522" t="s">
        <v>95</v>
      </c>
      <c r="Z94" s="112"/>
      <c r="AA94" s="465"/>
    </row>
    <row r="95" spans="1:27" ht="21" customHeight="1" thickBot="1">
      <c r="A95" s="1008">
        <f t="shared" si="29"/>
        <v>83</v>
      </c>
      <c r="B95" s="511" t="s">
        <v>97</v>
      </c>
      <c r="C95" s="199">
        <f aca="true" t="shared" si="34" ref="C95:Q95">SUM(C96:C100)</f>
        <v>3</v>
      </c>
      <c r="D95" s="205">
        <f t="shared" si="34"/>
        <v>2961.69</v>
      </c>
      <c r="E95" s="199">
        <f t="shared" si="34"/>
        <v>0</v>
      </c>
      <c r="F95" s="205">
        <f t="shared" si="34"/>
        <v>0</v>
      </c>
      <c r="G95" s="199">
        <f t="shared" si="34"/>
        <v>3</v>
      </c>
      <c r="H95" s="205">
        <f t="shared" si="34"/>
        <v>2961.69</v>
      </c>
      <c r="I95" s="199">
        <f t="shared" si="34"/>
        <v>3</v>
      </c>
      <c r="J95" s="204">
        <f t="shared" si="34"/>
        <v>1074.6</v>
      </c>
      <c r="K95" s="199">
        <f t="shared" si="34"/>
        <v>0</v>
      </c>
      <c r="L95" s="206">
        <f t="shared" si="34"/>
        <v>0</v>
      </c>
      <c r="M95" s="205">
        <f t="shared" si="34"/>
        <v>0</v>
      </c>
      <c r="N95" s="199">
        <f t="shared" si="34"/>
        <v>3</v>
      </c>
      <c r="O95" s="200">
        <f t="shared" si="34"/>
        <v>3354</v>
      </c>
      <c r="P95" s="204">
        <f t="shared" si="34"/>
        <v>0</v>
      </c>
      <c r="Q95" s="494">
        <f t="shared" si="34"/>
        <v>7390.290000000001</v>
      </c>
      <c r="R95" s="52"/>
      <c r="S95" s="208">
        <f>SUM(S96:S100)</f>
        <v>0</v>
      </c>
      <c r="T95" s="204">
        <f>SUM(T96:T100)</f>
        <v>0</v>
      </c>
      <c r="U95" s="206">
        <f>SUM(U96:U100)</f>
        <v>0</v>
      </c>
      <c r="V95" s="204">
        <f>SUM(V96:V100)</f>
        <v>0</v>
      </c>
      <c r="W95" s="494">
        <f>SUM(W96:W100)</f>
        <v>0</v>
      </c>
      <c r="Y95" s="1033" t="s">
        <v>96</v>
      </c>
      <c r="Z95" s="250"/>
      <c r="AA95" s="535"/>
    </row>
    <row r="96" spans="1:27" ht="26.25" customHeight="1">
      <c r="A96" s="1008">
        <f t="shared" si="29"/>
        <v>84</v>
      </c>
      <c r="B96" s="539" t="s">
        <v>91</v>
      </c>
      <c r="C96" s="112">
        <v>1</v>
      </c>
      <c r="D96" s="239">
        <v>994.2</v>
      </c>
      <c r="E96" s="112"/>
      <c r="F96" s="239"/>
      <c r="G96" s="1030">
        <f>C96+E96</f>
        <v>1</v>
      </c>
      <c r="H96" s="978">
        <f aca="true" t="shared" si="35" ref="H96:H110">D96+F96</f>
        <v>994.2</v>
      </c>
      <c r="I96" s="112">
        <v>1</v>
      </c>
      <c r="J96" s="238">
        <v>358.2</v>
      </c>
      <c r="K96" s="112"/>
      <c r="L96" s="232"/>
      <c r="M96" s="239"/>
      <c r="N96" s="1026">
        <v>1</v>
      </c>
      <c r="O96" s="241">
        <v>1118</v>
      </c>
      <c r="P96" s="238"/>
      <c r="Q96" s="520">
        <f>H96+J96+L96+M96+O96+P96</f>
        <v>2470.4</v>
      </c>
      <c r="R96" s="52"/>
      <c r="S96" s="226"/>
      <c r="T96" s="519"/>
      <c r="U96" s="515"/>
      <c r="V96" s="519"/>
      <c r="W96" s="520">
        <f>SUM(S96:V96)</f>
        <v>0</v>
      </c>
      <c r="Y96" s="1055" t="s">
        <v>171</v>
      </c>
      <c r="Z96" s="1056">
        <f>Z51+Z57+Z63+Z69+Z75+Z81+Z87</f>
        <v>63</v>
      </c>
      <c r="AA96" s="1057">
        <f>AA51+AA57+AA63+AA69+AA75+AA81+AA87</f>
        <v>97091.51</v>
      </c>
    </row>
    <row r="97" spans="1:27" ht="26.25" customHeight="1" thickBot="1">
      <c r="A97" s="1008">
        <f t="shared" si="29"/>
        <v>85</v>
      </c>
      <c r="B97" s="522" t="s">
        <v>92</v>
      </c>
      <c r="C97" s="112">
        <v>1</v>
      </c>
      <c r="D97" s="239">
        <v>1011.18</v>
      </c>
      <c r="E97" s="112"/>
      <c r="F97" s="239"/>
      <c r="G97" s="1030">
        <f>C97+E97</f>
        <v>1</v>
      </c>
      <c r="H97" s="978">
        <f t="shared" si="35"/>
        <v>1011.18</v>
      </c>
      <c r="I97" s="112">
        <v>1</v>
      </c>
      <c r="J97" s="238">
        <v>358.2</v>
      </c>
      <c r="K97" s="112"/>
      <c r="L97" s="232"/>
      <c r="M97" s="239"/>
      <c r="N97" s="1026">
        <v>1</v>
      </c>
      <c r="O97" s="241">
        <v>1118</v>
      </c>
      <c r="P97" s="238"/>
      <c r="Q97" s="520">
        <f>H97+J97+L97+M97+O97+P97</f>
        <v>2487.38</v>
      </c>
      <c r="R97" s="52"/>
      <c r="S97" s="243"/>
      <c r="T97" s="465"/>
      <c r="U97" s="232"/>
      <c r="V97" s="465"/>
      <c r="W97" s="520">
        <f>SUM(S97:V97)</f>
        <v>0</v>
      </c>
      <c r="Y97" s="616" t="s">
        <v>172</v>
      </c>
      <c r="Z97" s="1058">
        <f>Z49+Z96</f>
        <v>334</v>
      </c>
      <c r="AA97" s="1059">
        <f>AA49+AA96</f>
        <v>295646.95</v>
      </c>
    </row>
    <row r="98" spans="1:27" ht="18.75" customHeight="1">
      <c r="A98" s="1008">
        <f t="shared" si="29"/>
        <v>86</v>
      </c>
      <c r="B98" s="522" t="s">
        <v>94</v>
      </c>
      <c r="C98" s="112"/>
      <c r="D98" s="239"/>
      <c r="E98" s="112"/>
      <c r="F98" s="239"/>
      <c r="G98" s="1030"/>
      <c r="H98" s="978">
        <f t="shared" si="35"/>
        <v>0</v>
      </c>
      <c r="I98" s="112"/>
      <c r="J98" s="238"/>
      <c r="K98" s="112"/>
      <c r="L98" s="232"/>
      <c r="M98" s="239"/>
      <c r="N98" s="1026"/>
      <c r="O98" s="241"/>
      <c r="P98" s="238"/>
      <c r="Q98" s="520">
        <f>H98+J98+L98+M98+O98+P98</f>
        <v>0</v>
      </c>
      <c r="R98" s="52"/>
      <c r="S98" s="243"/>
      <c r="T98" s="465"/>
      <c r="U98" s="232"/>
      <c r="V98" s="465"/>
      <c r="W98" s="520">
        <f>SUM(S98:V98)</f>
        <v>0</v>
      </c>
      <c r="Y98" s="1060" t="s">
        <v>108</v>
      </c>
      <c r="Z98" s="1061">
        <v>3</v>
      </c>
      <c r="AA98" s="396">
        <v>1240.03</v>
      </c>
    </row>
    <row r="99" spans="1:27" ht="18.75" customHeight="1">
      <c r="A99" s="1008">
        <f t="shared" si="29"/>
        <v>87</v>
      </c>
      <c r="B99" s="522" t="s">
        <v>95</v>
      </c>
      <c r="C99" s="112"/>
      <c r="D99" s="239"/>
      <c r="E99" s="112"/>
      <c r="F99" s="239"/>
      <c r="G99" s="1030"/>
      <c r="H99" s="978">
        <f t="shared" si="35"/>
        <v>0</v>
      </c>
      <c r="I99" s="112"/>
      <c r="J99" s="238"/>
      <c r="K99" s="112"/>
      <c r="L99" s="232"/>
      <c r="M99" s="239"/>
      <c r="N99" s="1026"/>
      <c r="O99" s="241"/>
      <c r="P99" s="238"/>
      <c r="Q99" s="520">
        <f>H99+J99+L99+M99+O99+P99</f>
        <v>0</v>
      </c>
      <c r="R99" s="52"/>
      <c r="S99" s="243"/>
      <c r="T99" s="465"/>
      <c r="U99" s="232"/>
      <c r="V99" s="465"/>
      <c r="W99" s="520">
        <f>SUM(S99:V99)</f>
        <v>0</v>
      </c>
      <c r="Y99" s="1062" t="s">
        <v>159</v>
      </c>
      <c r="Z99" s="1063">
        <v>265</v>
      </c>
      <c r="AA99" s="496">
        <v>35655</v>
      </c>
    </row>
    <row r="100" spans="1:27" ht="18.75" customHeight="1" thickBot="1">
      <c r="A100" s="1008">
        <f t="shared" si="29"/>
        <v>88</v>
      </c>
      <c r="B100" s="534" t="s">
        <v>96</v>
      </c>
      <c r="C100" s="112">
        <v>1</v>
      </c>
      <c r="D100" s="239">
        <v>956.31</v>
      </c>
      <c r="E100" s="112"/>
      <c r="F100" s="239"/>
      <c r="G100" s="1030">
        <f>C100+E100</f>
        <v>1</v>
      </c>
      <c r="H100" s="978">
        <f t="shared" si="35"/>
        <v>956.31</v>
      </c>
      <c r="I100" s="112">
        <v>1</v>
      </c>
      <c r="J100" s="238">
        <v>358.2</v>
      </c>
      <c r="K100" s="112"/>
      <c r="L100" s="232"/>
      <c r="M100" s="239"/>
      <c r="N100" s="1026">
        <v>1</v>
      </c>
      <c r="O100" s="241">
        <v>1118</v>
      </c>
      <c r="P100" s="238"/>
      <c r="Q100" s="520">
        <f>H100+J100+L100+M100+O100+P100</f>
        <v>2432.51</v>
      </c>
      <c r="R100" s="52"/>
      <c r="S100" s="274"/>
      <c r="T100" s="535"/>
      <c r="U100" s="354"/>
      <c r="V100" s="535"/>
      <c r="W100" s="520">
        <f>SUM(S100:V100)</f>
        <v>0</v>
      </c>
      <c r="Y100" s="1062" t="s">
        <v>109</v>
      </c>
      <c r="Z100" s="1063"/>
      <c r="AA100" s="496"/>
    </row>
    <row r="101" spans="1:27" ht="21" customHeight="1" thickBot="1">
      <c r="A101" s="1008">
        <f t="shared" si="29"/>
        <v>89</v>
      </c>
      <c r="B101" s="511" t="s">
        <v>100</v>
      </c>
      <c r="C101" s="199">
        <f aca="true" t="shared" si="36" ref="C101:Q101">SUM(C102:C106)</f>
        <v>7</v>
      </c>
      <c r="D101" s="205">
        <f t="shared" si="36"/>
        <v>6658.33</v>
      </c>
      <c r="E101" s="199">
        <f>SUM(E102:E106)</f>
        <v>0</v>
      </c>
      <c r="F101" s="205">
        <f>SUM(F102:F106)</f>
        <v>0</v>
      </c>
      <c r="G101" s="199">
        <f>SUM(G102:G106)</f>
        <v>7</v>
      </c>
      <c r="H101" s="205">
        <f>SUM(H102:H106)</f>
        <v>6658.33</v>
      </c>
      <c r="I101" s="199">
        <f t="shared" si="36"/>
        <v>2</v>
      </c>
      <c r="J101" s="205">
        <f t="shared" si="36"/>
        <v>1134.3</v>
      </c>
      <c r="K101" s="199">
        <f t="shared" si="36"/>
        <v>0</v>
      </c>
      <c r="L101" s="206">
        <f t="shared" si="36"/>
        <v>0</v>
      </c>
      <c r="M101" s="205">
        <f t="shared" si="36"/>
        <v>0</v>
      </c>
      <c r="N101" s="199">
        <f t="shared" si="36"/>
        <v>7</v>
      </c>
      <c r="O101" s="206">
        <f t="shared" si="36"/>
        <v>7778.82</v>
      </c>
      <c r="P101" s="205">
        <f t="shared" si="36"/>
        <v>0</v>
      </c>
      <c r="Q101" s="494">
        <f t="shared" si="36"/>
        <v>15571.45</v>
      </c>
      <c r="R101" s="27"/>
      <c r="S101" s="208">
        <f>SUM(S102:S106)</f>
        <v>0</v>
      </c>
      <c r="T101" s="204">
        <f>SUM(T102:T106)</f>
        <v>0</v>
      </c>
      <c r="U101" s="206">
        <f>SUM(U102:U106)</f>
        <v>0</v>
      </c>
      <c r="V101" s="204">
        <f>SUM(V102:V106)</f>
        <v>0</v>
      </c>
      <c r="W101" s="494">
        <f>SUM(W102:W106)</f>
        <v>0</v>
      </c>
      <c r="Y101" s="1064" t="s">
        <v>110</v>
      </c>
      <c r="Z101" s="1063"/>
      <c r="AA101" s="496"/>
    </row>
    <row r="102" spans="1:27" ht="18.75" customHeight="1">
      <c r="A102" s="1008">
        <f t="shared" si="29"/>
        <v>90</v>
      </c>
      <c r="B102" s="539" t="s">
        <v>101</v>
      </c>
      <c r="C102" s="112"/>
      <c r="D102" s="239"/>
      <c r="E102" s="112"/>
      <c r="F102" s="239"/>
      <c r="G102" s="112"/>
      <c r="H102" s="978">
        <f t="shared" si="35"/>
        <v>0</v>
      </c>
      <c r="I102" s="112"/>
      <c r="J102" s="238"/>
      <c r="K102" s="112"/>
      <c r="L102" s="232"/>
      <c r="M102" s="239"/>
      <c r="N102" s="1026"/>
      <c r="O102" s="241"/>
      <c r="P102" s="238"/>
      <c r="Q102" s="520">
        <f>H102+J102+L102+M102+O102+P102</f>
        <v>0</v>
      </c>
      <c r="R102" s="52"/>
      <c r="S102" s="226"/>
      <c r="T102" s="519"/>
      <c r="U102" s="515"/>
      <c r="V102" s="519"/>
      <c r="W102" s="520">
        <f>SUM(S102:V102)</f>
        <v>0</v>
      </c>
      <c r="Y102" s="1064" t="s">
        <v>111</v>
      </c>
      <c r="Z102" s="1063"/>
      <c r="AA102" s="496"/>
    </row>
    <row r="103" spans="1:27" ht="18.75" customHeight="1" thickBot="1">
      <c r="A103" s="1008">
        <f t="shared" si="29"/>
        <v>91</v>
      </c>
      <c r="B103" s="522" t="s">
        <v>102</v>
      </c>
      <c r="C103" s="112"/>
      <c r="D103" s="239"/>
      <c r="E103" s="112"/>
      <c r="F103" s="239"/>
      <c r="G103" s="112"/>
      <c r="H103" s="978">
        <f t="shared" si="35"/>
        <v>0</v>
      </c>
      <c r="I103" s="112"/>
      <c r="J103" s="238"/>
      <c r="K103" s="112"/>
      <c r="L103" s="232"/>
      <c r="M103" s="239"/>
      <c r="N103" s="1026"/>
      <c r="O103" s="241"/>
      <c r="P103" s="238"/>
      <c r="Q103" s="520">
        <f>H103+J103+L103+M103+O103+P103</f>
        <v>0</v>
      </c>
      <c r="R103" s="52"/>
      <c r="S103" s="243"/>
      <c r="T103" s="465"/>
      <c r="U103" s="232"/>
      <c r="V103" s="465"/>
      <c r="W103" s="520">
        <f>SUM(S103:V103)</f>
        <v>0</v>
      </c>
      <c r="Y103" s="1065" t="s">
        <v>112</v>
      </c>
      <c r="Z103" s="1066"/>
      <c r="AA103" s="1067"/>
    </row>
    <row r="104" spans="1:27" ht="26.25" customHeight="1" thickBot="1">
      <c r="A104" s="1008">
        <f t="shared" si="29"/>
        <v>92</v>
      </c>
      <c r="B104" s="522" t="s">
        <v>103</v>
      </c>
      <c r="C104" s="112"/>
      <c r="D104" s="239"/>
      <c r="E104" s="112"/>
      <c r="F104" s="239"/>
      <c r="G104" s="112"/>
      <c r="H104" s="978">
        <f t="shared" si="35"/>
        <v>0</v>
      </c>
      <c r="I104" s="112"/>
      <c r="J104" s="238"/>
      <c r="K104" s="112"/>
      <c r="L104" s="232"/>
      <c r="M104" s="239"/>
      <c r="N104" s="1026"/>
      <c r="O104" s="241"/>
      <c r="P104" s="238"/>
      <c r="Q104" s="520">
        <f>H104+J104+L104+M104+O104+P104</f>
        <v>0</v>
      </c>
      <c r="R104" s="52"/>
      <c r="S104" s="243"/>
      <c r="T104" s="465"/>
      <c r="U104" s="232"/>
      <c r="V104" s="465"/>
      <c r="W104" s="520">
        <f>SUM(S104:V104)</f>
        <v>0</v>
      </c>
      <c r="Y104" s="1068" t="s">
        <v>113</v>
      </c>
      <c r="Z104" s="1069">
        <f>SUM(Z97:Z103)</f>
        <v>602</v>
      </c>
      <c r="AA104" s="1070">
        <f>SUM(AA97:AA103)</f>
        <v>332541.98000000004</v>
      </c>
    </row>
    <row r="105" spans="1:23" ht="18.75" customHeight="1">
      <c r="A105" s="1008">
        <f t="shared" si="29"/>
        <v>93</v>
      </c>
      <c r="B105" s="522" t="s">
        <v>91</v>
      </c>
      <c r="C105" s="112">
        <v>1</v>
      </c>
      <c r="D105" s="239">
        <v>975.27</v>
      </c>
      <c r="E105" s="112"/>
      <c r="F105" s="239"/>
      <c r="G105" s="1030">
        <f>C105+E105</f>
        <v>1</v>
      </c>
      <c r="H105" s="978">
        <f t="shared" si="35"/>
        <v>975.27</v>
      </c>
      <c r="I105" s="112"/>
      <c r="J105" s="238"/>
      <c r="K105" s="112"/>
      <c r="L105" s="232"/>
      <c r="M105" s="239"/>
      <c r="N105" s="1026">
        <v>1</v>
      </c>
      <c r="O105" s="241">
        <v>1070.82</v>
      </c>
      <c r="P105" s="238"/>
      <c r="Q105" s="520">
        <f>H105+J105+L105+M105+O105+P105</f>
        <v>2046.09</v>
      </c>
      <c r="R105" s="52"/>
      <c r="S105" s="243"/>
      <c r="T105" s="465"/>
      <c r="U105" s="232"/>
      <c r="V105" s="465"/>
      <c r="W105" s="520">
        <f>SUM(S105:V105)</f>
        <v>0</v>
      </c>
    </row>
    <row r="106" spans="1:27" ht="18.75" customHeight="1" thickBot="1">
      <c r="A106" s="1008">
        <f t="shared" si="29"/>
        <v>94</v>
      </c>
      <c r="B106" s="525" t="s">
        <v>92</v>
      </c>
      <c r="C106" s="112">
        <v>6</v>
      </c>
      <c r="D106" s="239">
        <v>5683.06</v>
      </c>
      <c r="E106" s="112"/>
      <c r="F106" s="239"/>
      <c r="G106" s="1030">
        <f>C106+E106</f>
        <v>6</v>
      </c>
      <c r="H106" s="978">
        <f t="shared" si="35"/>
        <v>5683.06</v>
      </c>
      <c r="I106" s="112">
        <v>2</v>
      </c>
      <c r="J106" s="238">
        <v>1134.3</v>
      </c>
      <c r="K106" s="112"/>
      <c r="L106" s="232"/>
      <c r="M106" s="239"/>
      <c r="N106" s="1026">
        <v>6</v>
      </c>
      <c r="O106" s="241">
        <v>6708</v>
      </c>
      <c r="P106" s="238"/>
      <c r="Q106" s="520">
        <f>H106+J106+L106+M106+O106+P106</f>
        <v>13525.36</v>
      </c>
      <c r="R106" s="52"/>
      <c r="S106" s="274"/>
      <c r="T106" s="535"/>
      <c r="U106" s="354"/>
      <c r="V106" s="535"/>
      <c r="W106" s="520">
        <f>SUM(S106:V106)</f>
        <v>0</v>
      </c>
      <c r="Y106" s="573"/>
      <c r="Z106" s="574"/>
      <c r="AA106" s="575"/>
    </row>
    <row r="107" spans="1:27" ht="21" customHeight="1" thickBot="1">
      <c r="A107" s="1008">
        <f t="shared" si="29"/>
        <v>95</v>
      </c>
      <c r="B107" s="511" t="s">
        <v>104</v>
      </c>
      <c r="C107" s="199">
        <f aca="true" t="shared" si="37" ref="C107:Q107">SUM(C108:C112)</f>
        <v>28</v>
      </c>
      <c r="D107" s="205">
        <f t="shared" si="37"/>
        <v>26034.32</v>
      </c>
      <c r="E107" s="199">
        <f>SUM(E108:E112)</f>
        <v>0</v>
      </c>
      <c r="F107" s="205">
        <f>SUM(F108:F112)</f>
        <v>0</v>
      </c>
      <c r="G107" s="199">
        <f>SUM(G108:G112)</f>
        <v>28</v>
      </c>
      <c r="H107" s="205">
        <f>SUM(H108:H112)</f>
        <v>26034.32</v>
      </c>
      <c r="I107" s="199">
        <f t="shared" si="37"/>
        <v>0</v>
      </c>
      <c r="J107" s="205">
        <f t="shared" si="37"/>
        <v>0</v>
      </c>
      <c r="K107" s="199">
        <f t="shared" si="37"/>
        <v>0</v>
      </c>
      <c r="L107" s="206">
        <f t="shared" si="37"/>
        <v>0</v>
      </c>
      <c r="M107" s="205">
        <f t="shared" si="37"/>
        <v>0</v>
      </c>
      <c r="N107" s="199">
        <f t="shared" si="37"/>
        <v>26</v>
      </c>
      <c r="O107" s="206">
        <f t="shared" si="37"/>
        <v>28362.56</v>
      </c>
      <c r="P107" s="205">
        <f t="shared" si="37"/>
        <v>0</v>
      </c>
      <c r="Q107" s="494">
        <f t="shared" si="37"/>
        <v>54396.880000000005</v>
      </c>
      <c r="R107" s="27"/>
      <c r="S107" s="208">
        <f>SUM(S108:S112)</f>
        <v>0</v>
      </c>
      <c r="T107" s="204">
        <f>SUM(T108:T112)</f>
        <v>0</v>
      </c>
      <c r="U107" s="206">
        <f>SUM(U108:U112)</f>
        <v>0</v>
      </c>
      <c r="V107" s="204">
        <f>SUM(V108:V112)</f>
        <v>0</v>
      </c>
      <c r="W107" s="494">
        <f>SUM(W108:W112)</f>
        <v>0</v>
      </c>
      <c r="Y107" s="573"/>
      <c r="Z107" s="574"/>
      <c r="AA107" s="575"/>
    </row>
    <row r="108" spans="1:27" ht="18.75" customHeight="1">
      <c r="A108" s="1008">
        <f t="shared" si="29"/>
        <v>96</v>
      </c>
      <c r="B108" s="539" t="s">
        <v>101</v>
      </c>
      <c r="C108" s="112"/>
      <c r="D108" s="239"/>
      <c r="E108" s="112"/>
      <c r="F108" s="239"/>
      <c r="G108" s="112"/>
      <c r="H108" s="978">
        <f t="shared" si="35"/>
        <v>0</v>
      </c>
      <c r="I108" s="112"/>
      <c r="J108" s="238"/>
      <c r="K108" s="112"/>
      <c r="L108" s="232"/>
      <c r="M108" s="239"/>
      <c r="N108" s="1026"/>
      <c r="O108" s="241"/>
      <c r="P108" s="238"/>
      <c r="Q108" s="520">
        <f>H108+J108+L108+M108+O108+P108</f>
        <v>0</v>
      </c>
      <c r="R108" s="52"/>
      <c r="S108" s="226"/>
      <c r="T108" s="519"/>
      <c r="U108" s="515"/>
      <c r="V108" s="519"/>
      <c r="W108" s="520">
        <f>SUM(S108:V108)</f>
        <v>0</v>
      </c>
      <c r="Y108" s="573"/>
      <c r="Z108" s="574"/>
      <c r="AA108" s="575"/>
    </row>
    <row r="109" spans="1:27" ht="18.75" customHeight="1">
      <c r="A109" s="1008">
        <f t="shared" si="29"/>
        <v>97</v>
      </c>
      <c r="B109" s="522" t="s">
        <v>102</v>
      </c>
      <c r="C109" s="112"/>
      <c r="D109" s="239"/>
      <c r="E109" s="112"/>
      <c r="F109" s="239"/>
      <c r="G109" s="112"/>
      <c r="H109" s="978">
        <f t="shared" si="35"/>
        <v>0</v>
      </c>
      <c r="I109" s="112"/>
      <c r="J109" s="238"/>
      <c r="K109" s="112"/>
      <c r="L109" s="232"/>
      <c r="M109" s="239"/>
      <c r="N109" s="1026"/>
      <c r="O109" s="241"/>
      <c r="P109" s="238"/>
      <c r="Q109" s="520">
        <f>H109+J109+L109+M109+O109+P109</f>
        <v>0</v>
      </c>
      <c r="R109" s="52"/>
      <c r="S109" s="243"/>
      <c r="T109" s="465"/>
      <c r="U109" s="232"/>
      <c r="V109" s="465"/>
      <c r="W109" s="520">
        <f>SUM(S109:V109)</f>
        <v>0</v>
      </c>
      <c r="Y109" s="573"/>
      <c r="Z109" s="574"/>
      <c r="AA109" s="575"/>
    </row>
    <row r="110" spans="1:27" ht="18.75" customHeight="1">
      <c r="A110" s="1008">
        <f t="shared" si="29"/>
        <v>98</v>
      </c>
      <c r="B110" s="522" t="s">
        <v>103</v>
      </c>
      <c r="C110" s="112"/>
      <c r="D110" s="239"/>
      <c r="E110" s="112"/>
      <c r="F110" s="239"/>
      <c r="G110" s="112"/>
      <c r="H110" s="978">
        <f t="shared" si="35"/>
        <v>0</v>
      </c>
      <c r="I110" s="112"/>
      <c r="J110" s="238"/>
      <c r="K110" s="112"/>
      <c r="L110" s="232"/>
      <c r="M110" s="239"/>
      <c r="N110" s="1026"/>
      <c r="O110" s="241"/>
      <c r="P110" s="238"/>
      <c r="Q110" s="520">
        <f>H110+J110+L110+M110+O110+P110</f>
        <v>0</v>
      </c>
      <c r="R110" s="52"/>
      <c r="S110" s="243"/>
      <c r="T110" s="465"/>
      <c r="U110" s="232"/>
      <c r="V110" s="465"/>
      <c r="W110" s="520">
        <f>SUM(S110:V110)</f>
        <v>0</v>
      </c>
      <c r="Y110" s="573"/>
      <c r="Z110" s="574"/>
      <c r="AA110" s="575"/>
    </row>
    <row r="111" spans="1:27" ht="18.75" customHeight="1">
      <c r="A111" s="1008">
        <f t="shared" si="29"/>
        <v>99</v>
      </c>
      <c r="B111" s="522" t="s">
        <v>91</v>
      </c>
      <c r="C111" s="112">
        <v>4</v>
      </c>
      <c r="D111" s="239">
        <v>3916.18</v>
      </c>
      <c r="E111" s="112"/>
      <c r="F111" s="239"/>
      <c r="G111" s="1030">
        <f>C111+E111</f>
        <v>4</v>
      </c>
      <c r="H111" s="978">
        <f>D111+F111</f>
        <v>3916.18</v>
      </c>
      <c r="I111" s="112"/>
      <c r="J111" s="238"/>
      <c r="K111" s="112"/>
      <c r="L111" s="232"/>
      <c r="M111" s="239"/>
      <c r="N111" s="1026">
        <v>4</v>
      </c>
      <c r="O111" s="241">
        <v>4374.82</v>
      </c>
      <c r="P111" s="238"/>
      <c r="Q111" s="520">
        <f>H111+J111+L111+M111+O111+P111</f>
        <v>8291</v>
      </c>
      <c r="R111" s="52"/>
      <c r="S111" s="243"/>
      <c r="T111" s="465"/>
      <c r="U111" s="232"/>
      <c r="V111" s="465"/>
      <c r="W111" s="520">
        <f>SUM(S111:V111)</f>
        <v>0</v>
      </c>
      <c r="Y111" s="573"/>
      <c r="Z111" s="574"/>
      <c r="AA111" s="575"/>
    </row>
    <row r="112" spans="1:27" ht="18.75" customHeight="1" thickBot="1">
      <c r="A112" s="1008">
        <f t="shared" si="29"/>
        <v>100</v>
      </c>
      <c r="B112" s="525" t="s">
        <v>92</v>
      </c>
      <c r="C112" s="112">
        <v>24</v>
      </c>
      <c r="D112" s="239">
        <v>22118.14</v>
      </c>
      <c r="E112" s="112"/>
      <c r="F112" s="239"/>
      <c r="G112" s="1030">
        <f>C112+E112</f>
        <v>24</v>
      </c>
      <c r="H112" s="978">
        <f>D112+F112</f>
        <v>22118.14</v>
      </c>
      <c r="I112" s="112"/>
      <c r="J112" s="238"/>
      <c r="K112" s="112"/>
      <c r="L112" s="232"/>
      <c r="M112" s="239"/>
      <c r="N112" s="1026">
        <v>22</v>
      </c>
      <c r="O112" s="241">
        <v>23987.74</v>
      </c>
      <c r="P112" s="238"/>
      <c r="Q112" s="520">
        <f>H112+J112+L112+M112+O112+P112</f>
        <v>46105.880000000005</v>
      </c>
      <c r="R112" s="52"/>
      <c r="S112" s="274"/>
      <c r="T112" s="535"/>
      <c r="U112" s="354"/>
      <c r="V112" s="535"/>
      <c r="W112" s="520">
        <f>SUM(S112:V112)</f>
        <v>0</v>
      </c>
      <c r="Y112" s="573"/>
      <c r="Z112" s="574"/>
      <c r="AA112" s="575"/>
    </row>
    <row r="113" spans="1:27" ht="30" customHeight="1" thickBot="1">
      <c r="A113" s="1008">
        <f t="shared" si="29"/>
        <v>101</v>
      </c>
      <c r="B113" s="511" t="s">
        <v>164</v>
      </c>
      <c r="C113" s="199">
        <f aca="true" t="shared" si="38" ref="C113:Q113">SUM(C114:C121)</f>
        <v>32</v>
      </c>
      <c r="D113" s="205">
        <f t="shared" si="38"/>
        <v>30177.44</v>
      </c>
      <c r="E113" s="199">
        <f t="shared" si="38"/>
        <v>0</v>
      </c>
      <c r="F113" s="205">
        <f t="shared" si="38"/>
        <v>0</v>
      </c>
      <c r="G113" s="199">
        <f t="shared" si="38"/>
        <v>32</v>
      </c>
      <c r="H113" s="205">
        <f t="shared" si="38"/>
        <v>30177.44</v>
      </c>
      <c r="I113" s="199">
        <f t="shared" si="38"/>
        <v>28</v>
      </c>
      <c r="J113" s="204">
        <f t="shared" si="38"/>
        <v>11861.4</v>
      </c>
      <c r="K113" s="199">
        <f t="shared" si="38"/>
        <v>0</v>
      </c>
      <c r="L113" s="206">
        <f t="shared" si="38"/>
        <v>0</v>
      </c>
      <c r="M113" s="205">
        <f t="shared" si="38"/>
        <v>0</v>
      </c>
      <c r="N113" s="199">
        <f t="shared" si="38"/>
        <v>31</v>
      </c>
      <c r="O113" s="200">
        <f t="shared" si="38"/>
        <v>33910.3</v>
      </c>
      <c r="P113" s="204">
        <f t="shared" si="38"/>
        <v>0</v>
      </c>
      <c r="Q113" s="494">
        <f t="shared" si="38"/>
        <v>75949.13999999998</v>
      </c>
      <c r="R113" s="52"/>
      <c r="S113" s="208">
        <f>SUM(S114:S121)</f>
        <v>0</v>
      </c>
      <c r="T113" s="204">
        <f>SUM(T114:T121)</f>
        <v>0</v>
      </c>
      <c r="U113" s="206">
        <f>SUM(U114:U121)</f>
        <v>0</v>
      </c>
      <c r="V113" s="204">
        <f>SUM(V114:V121)</f>
        <v>0</v>
      </c>
      <c r="W113" s="494">
        <f>SUM(W114:W121)</f>
        <v>0</v>
      </c>
      <c r="Y113" s="573"/>
      <c r="Z113" s="574"/>
      <c r="AA113" s="575"/>
    </row>
    <row r="114" spans="1:27" ht="18.75" customHeight="1">
      <c r="A114" s="1008">
        <f t="shared" si="29"/>
        <v>102</v>
      </c>
      <c r="B114" s="539" t="s">
        <v>101</v>
      </c>
      <c r="C114" s="112"/>
      <c r="D114" s="239"/>
      <c r="E114" s="112"/>
      <c r="F114" s="239"/>
      <c r="G114" s="112"/>
      <c r="H114" s="978">
        <f>D114+F114</f>
        <v>0</v>
      </c>
      <c r="I114" s="112"/>
      <c r="J114" s="238"/>
      <c r="K114" s="112"/>
      <c r="L114" s="232"/>
      <c r="M114" s="239"/>
      <c r="N114" s="1026"/>
      <c r="O114" s="241"/>
      <c r="P114" s="238"/>
      <c r="Q114" s="520">
        <f aca="true" t="shared" si="39" ref="Q114:Q121">H114+J114+L114+M114+O114+P114</f>
        <v>0</v>
      </c>
      <c r="R114" s="52"/>
      <c r="S114" s="226"/>
      <c r="T114" s="519"/>
      <c r="U114" s="515"/>
      <c r="V114" s="519"/>
      <c r="W114" s="520">
        <f aca="true" t="shared" si="40" ref="W114:W121">SUM(S114:V114)</f>
        <v>0</v>
      </c>
      <c r="Y114" s="573"/>
      <c r="Z114" s="574"/>
      <c r="AA114" s="575"/>
    </row>
    <row r="115" spans="1:27" ht="18.75" customHeight="1">
      <c r="A115" s="1008">
        <f t="shared" si="29"/>
        <v>103</v>
      </c>
      <c r="B115" s="522" t="s">
        <v>102</v>
      </c>
      <c r="C115" s="112"/>
      <c r="D115" s="239"/>
      <c r="E115" s="112"/>
      <c r="F115" s="239"/>
      <c r="G115" s="112"/>
      <c r="H115" s="978">
        <f>D115+F115</f>
        <v>0</v>
      </c>
      <c r="I115" s="112"/>
      <c r="J115" s="238"/>
      <c r="K115" s="112"/>
      <c r="L115" s="232"/>
      <c r="M115" s="239"/>
      <c r="N115" s="1026"/>
      <c r="O115" s="241"/>
      <c r="P115" s="238"/>
      <c r="Q115" s="520">
        <f t="shared" si="39"/>
        <v>0</v>
      </c>
      <c r="R115" s="52"/>
      <c r="S115" s="243"/>
      <c r="T115" s="465"/>
      <c r="U115" s="232"/>
      <c r="V115" s="465"/>
      <c r="W115" s="520">
        <f t="shared" si="40"/>
        <v>0</v>
      </c>
      <c r="Y115" s="573"/>
      <c r="Z115" s="574"/>
      <c r="AA115" s="575"/>
    </row>
    <row r="116" spans="1:27" ht="18.75" customHeight="1">
      <c r="A116" s="1008">
        <f t="shared" si="29"/>
        <v>104</v>
      </c>
      <c r="B116" s="522" t="s">
        <v>103</v>
      </c>
      <c r="C116" s="112">
        <v>1</v>
      </c>
      <c r="D116" s="239">
        <v>979.59</v>
      </c>
      <c r="E116" s="112"/>
      <c r="F116" s="239"/>
      <c r="G116" s="1030">
        <f aca="true" t="shared" si="41" ref="G116:H121">C116+E116</f>
        <v>1</v>
      </c>
      <c r="H116" s="978">
        <f t="shared" si="41"/>
        <v>979.59</v>
      </c>
      <c r="I116" s="112">
        <v>1</v>
      </c>
      <c r="J116" s="238">
        <v>477.6</v>
      </c>
      <c r="K116" s="112"/>
      <c r="L116" s="232"/>
      <c r="M116" s="239"/>
      <c r="N116" s="1026">
        <v>1</v>
      </c>
      <c r="O116" s="241">
        <v>1088</v>
      </c>
      <c r="P116" s="238"/>
      <c r="Q116" s="520">
        <f t="shared" si="39"/>
        <v>2545.19</v>
      </c>
      <c r="R116" s="52"/>
      <c r="S116" s="243"/>
      <c r="T116" s="465"/>
      <c r="U116" s="232"/>
      <c r="V116" s="465"/>
      <c r="W116" s="520">
        <f t="shared" si="40"/>
        <v>0</v>
      </c>
      <c r="Y116" s="573"/>
      <c r="Z116" s="574"/>
      <c r="AA116" s="575"/>
    </row>
    <row r="117" spans="1:27" ht="18.75" customHeight="1">
      <c r="A117" s="1008">
        <f t="shared" si="29"/>
        <v>105</v>
      </c>
      <c r="B117" s="522" t="s">
        <v>91</v>
      </c>
      <c r="C117" s="112">
        <v>3</v>
      </c>
      <c r="D117" s="239">
        <v>2993.23</v>
      </c>
      <c r="E117" s="112"/>
      <c r="F117" s="239"/>
      <c r="G117" s="1030">
        <f t="shared" si="41"/>
        <v>3</v>
      </c>
      <c r="H117" s="978">
        <f t="shared" si="41"/>
        <v>2993.23</v>
      </c>
      <c r="I117" s="112">
        <v>3</v>
      </c>
      <c r="J117" s="238">
        <v>1233.8</v>
      </c>
      <c r="K117" s="112"/>
      <c r="L117" s="232"/>
      <c r="M117" s="239"/>
      <c r="N117" s="1026">
        <v>3</v>
      </c>
      <c r="O117" s="241">
        <v>2972.46</v>
      </c>
      <c r="P117" s="238"/>
      <c r="Q117" s="520">
        <f t="shared" si="39"/>
        <v>7199.49</v>
      </c>
      <c r="R117" s="52"/>
      <c r="S117" s="243"/>
      <c r="T117" s="465"/>
      <c r="U117" s="232"/>
      <c r="V117" s="465"/>
      <c r="W117" s="520">
        <f t="shared" si="40"/>
        <v>0</v>
      </c>
      <c r="Y117" s="573"/>
      <c r="Z117" s="574"/>
      <c r="AA117" s="575"/>
    </row>
    <row r="118" spans="1:27" ht="18.75" customHeight="1">
      <c r="A118" s="1008">
        <f t="shared" si="29"/>
        <v>106</v>
      </c>
      <c r="B118" s="522" t="s">
        <v>92</v>
      </c>
      <c r="C118" s="112">
        <v>28</v>
      </c>
      <c r="D118" s="239">
        <v>26204.62</v>
      </c>
      <c r="E118" s="112"/>
      <c r="F118" s="239"/>
      <c r="G118" s="1030">
        <f t="shared" si="41"/>
        <v>28</v>
      </c>
      <c r="H118" s="978">
        <f t="shared" si="41"/>
        <v>26204.62</v>
      </c>
      <c r="I118" s="112">
        <v>24</v>
      </c>
      <c r="J118" s="238">
        <v>10150</v>
      </c>
      <c r="K118" s="112"/>
      <c r="L118" s="232"/>
      <c r="M118" s="239"/>
      <c r="N118" s="1026">
        <v>27</v>
      </c>
      <c r="O118" s="241">
        <v>29849.84</v>
      </c>
      <c r="P118" s="238"/>
      <c r="Q118" s="520">
        <f t="shared" si="39"/>
        <v>66204.45999999999</v>
      </c>
      <c r="R118" s="52"/>
      <c r="S118" s="243"/>
      <c r="T118" s="465"/>
      <c r="U118" s="232"/>
      <c r="V118" s="465"/>
      <c r="W118" s="520">
        <f t="shared" si="40"/>
        <v>0</v>
      </c>
      <c r="Y118" s="573"/>
      <c r="Z118" s="574"/>
      <c r="AA118" s="575"/>
    </row>
    <row r="119" spans="1:27" ht="18.75" customHeight="1">
      <c r="A119" s="1008">
        <f t="shared" si="29"/>
        <v>107</v>
      </c>
      <c r="B119" s="522" t="s">
        <v>94</v>
      </c>
      <c r="C119" s="112"/>
      <c r="D119" s="239"/>
      <c r="E119" s="112"/>
      <c r="F119" s="239"/>
      <c r="G119" s="1030">
        <f t="shared" si="41"/>
        <v>0</v>
      </c>
      <c r="H119" s="978">
        <f t="shared" si="41"/>
        <v>0</v>
      </c>
      <c r="I119" s="112"/>
      <c r="J119" s="238"/>
      <c r="K119" s="112"/>
      <c r="L119" s="232"/>
      <c r="M119" s="239"/>
      <c r="N119" s="1026"/>
      <c r="O119" s="241"/>
      <c r="P119" s="238"/>
      <c r="Q119" s="520">
        <f t="shared" si="39"/>
        <v>0</v>
      </c>
      <c r="R119" s="52"/>
      <c r="S119" s="243"/>
      <c r="T119" s="465"/>
      <c r="U119" s="232"/>
      <c r="V119" s="465"/>
      <c r="W119" s="520">
        <f t="shared" si="40"/>
        <v>0</v>
      </c>
      <c r="Y119" s="573"/>
      <c r="Z119" s="574"/>
      <c r="AA119" s="575"/>
    </row>
    <row r="120" spans="1:27" ht="18.75" customHeight="1">
      <c r="A120" s="1008">
        <f t="shared" si="29"/>
        <v>108</v>
      </c>
      <c r="B120" s="522" t="s">
        <v>95</v>
      </c>
      <c r="C120" s="112"/>
      <c r="D120" s="239"/>
      <c r="E120" s="112"/>
      <c r="F120" s="239"/>
      <c r="G120" s="1030">
        <f t="shared" si="41"/>
        <v>0</v>
      </c>
      <c r="H120" s="978">
        <f t="shared" si="41"/>
        <v>0</v>
      </c>
      <c r="I120" s="112"/>
      <c r="J120" s="238"/>
      <c r="K120" s="112"/>
      <c r="L120" s="232"/>
      <c r="M120" s="239"/>
      <c r="N120" s="1026"/>
      <c r="O120" s="241"/>
      <c r="P120" s="238"/>
      <c r="Q120" s="520">
        <f t="shared" si="39"/>
        <v>0</v>
      </c>
      <c r="R120" s="52"/>
      <c r="S120" s="243"/>
      <c r="T120" s="465"/>
      <c r="U120" s="232"/>
      <c r="V120" s="465"/>
      <c r="W120" s="520">
        <f t="shared" si="40"/>
        <v>0</v>
      </c>
      <c r="Y120" s="573"/>
      <c r="Z120" s="574"/>
      <c r="AA120" s="575"/>
    </row>
    <row r="121" spans="1:27" ht="18.75" customHeight="1" thickBot="1">
      <c r="A121" s="1008">
        <f t="shared" si="29"/>
        <v>109</v>
      </c>
      <c r="B121" s="525" t="s">
        <v>96</v>
      </c>
      <c r="C121" s="112"/>
      <c r="D121" s="239"/>
      <c r="E121" s="112"/>
      <c r="F121" s="239"/>
      <c r="G121" s="1030">
        <f t="shared" si="41"/>
        <v>0</v>
      </c>
      <c r="H121" s="978">
        <f t="shared" si="41"/>
        <v>0</v>
      </c>
      <c r="I121" s="112"/>
      <c r="J121" s="238"/>
      <c r="K121" s="112"/>
      <c r="L121" s="232"/>
      <c r="M121" s="239"/>
      <c r="N121" s="1026"/>
      <c r="O121" s="241"/>
      <c r="P121" s="238"/>
      <c r="Q121" s="520">
        <f t="shared" si="39"/>
        <v>0</v>
      </c>
      <c r="R121" s="52"/>
      <c r="S121" s="274"/>
      <c r="T121" s="535"/>
      <c r="U121" s="354"/>
      <c r="V121" s="535"/>
      <c r="W121" s="520">
        <f t="shared" si="40"/>
        <v>0</v>
      </c>
      <c r="Y121" s="573"/>
      <c r="Z121" s="574"/>
      <c r="AA121" s="575"/>
    </row>
    <row r="122" spans="1:27" s="210" customFormat="1" ht="26.25" customHeight="1" thickBot="1">
      <c r="A122" s="210">
        <f t="shared" si="29"/>
        <v>110</v>
      </c>
      <c r="B122" s="580" t="s">
        <v>171</v>
      </c>
      <c r="C122" s="408">
        <f aca="true" t="shared" si="42" ref="C122:Q122">+C113+C107+C101+C95+C89+C83+C77+C71+C65+C58+C51</f>
        <v>612</v>
      </c>
      <c r="D122" s="411">
        <f t="shared" si="42"/>
        <v>595894.0599999999</v>
      </c>
      <c r="E122" s="408">
        <f t="shared" si="42"/>
        <v>5</v>
      </c>
      <c r="F122" s="411">
        <f t="shared" si="42"/>
        <v>7457.58</v>
      </c>
      <c r="G122" s="408">
        <f t="shared" si="42"/>
        <v>617</v>
      </c>
      <c r="H122" s="411">
        <f t="shared" si="42"/>
        <v>603351.64</v>
      </c>
      <c r="I122" s="408">
        <f t="shared" si="42"/>
        <v>467</v>
      </c>
      <c r="J122" s="581">
        <f t="shared" si="42"/>
        <v>235052.58000000002</v>
      </c>
      <c r="K122" s="408">
        <f t="shared" si="42"/>
        <v>0</v>
      </c>
      <c r="L122" s="412">
        <f t="shared" si="42"/>
        <v>0</v>
      </c>
      <c r="M122" s="411">
        <f t="shared" si="42"/>
        <v>0</v>
      </c>
      <c r="N122" s="408">
        <f t="shared" si="42"/>
        <v>643</v>
      </c>
      <c r="O122" s="409">
        <f t="shared" si="42"/>
        <v>686590.7400000001</v>
      </c>
      <c r="P122" s="581">
        <f t="shared" si="42"/>
        <v>0</v>
      </c>
      <c r="Q122" s="412">
        <f t="shared" si="42"/>
        <v>1524994.96</v>
      </c>
      <c r="R122" s="414"/>
      <c r="S122" s="584">
        <f>+S113+S107+S101+S95+S89+S83+S77+S71+S65+S58+S51</f>
        <v>0</v>
      </c>
      <c r="T122" s="581">
        <f>+T113+T107+T101+T95+T89+T83+T77+T71+T65+T58+T51</f>
        <v>0</v>
      </c>
      <c r="U122" s="412">
        <f>+U113+U107+U101+U95+U89+U83+U77+U71+U65+U58+U51</f>
        <v>0</v>
      </c>
      <c r="V122" s="581">
        <f>+V113+V107+V101+V95+V89+V83+V77+V71+V65+V58+V51</f>
        <v>0</v>
      </c>
      <c r="W122" s="309">
        <f>+W113+W107+W101+W95+W89+W83+W77+W71+W65+W58+W51</f>
        <v>0</v>
      </c>
      <c r="Y122" s="364"/>
      <c r="Z122" s="365"/>
      <c r="AA122" s="366"/>
    </row>
    <row r="123" spans="1:27" s="210" customFormat="1" ht="23.25" customHeight="1" thickBot="1">
      <c r="A123" s="210">
        <f t="shared" si="29"/>
        <v>111</v>
      </c>
      <c r="B123" s="585" t="s">
        <v>172</v>
      </c>
      <c r="C123" s="586">
        <f aca="true" t="shared" si="43" ref="C123:Q123">C49+C122</f>
        <v>735</v>
      </c>
      <c r="D123" s="587">
        <f t="shared" si="43"/>
        <v>689151.96</v>
      </c>
      <c r="E123" s="586">
        <f>E49+E122</f>
        <v>5</v>
      </c>
      <c r="F123" s="587">
        <f>F49+F122</f>
        <v>7457.58</v>
      </c>
      <c r="G123" s="586">
        <f>G49+G122</f>
        <v>740</v>
      </c>
      <c r="H123" s="587">
        <f>H49+H122</f>
        <v>696609.54</v>
      </c>
      <c r="I123" s="586">
        <f t="shared" si="43"/>
        <v>467</v>
      </c>
      <c r="J123" s="588">
        <f t="shared" si="43"/>
        <v>235052.58000000002</v>
      </c>
      <c r="K123" s="418">
        <f t="shared" si="43"/>
        <v>76</v>
      </c>
      <c r="L123" s="419">
        <f t="shared" si="43"/>
        <v>123486.20000000001</v>
      </c>
      <c r="M123" s="423">
        <f t="shared" si="43"/>
        <v>0</v>
      </c>
      <c r="N123" s="418">
        <f t="shared" si="43"/>
        <v>643</v>
      </c>
      <c r="O123" s="424">
        <f t="shared" si="43"/>
        <v>686590.7400000001</v>
      </c>
      <c r="P123" s="422">
        <f t="shared" si="43"/>
        <v>0</v>
      </c>
      <c r="Q123" s="423">
        <f t="shared" si="43"/>
        <v>1741739.06</v>
      </c>
      <c r="R123" s="414"/>
      <c r="S123" s="425">
        <f>S49+S122</f>
        <v>0</v>
      </c>
      <c r="T123" s="422">
        <f>T49+T122</f>
        <v>0</v>
      </c>
      <c r="U123" s="419">
        <f>U49+U122</f>
        <v>0</v>
      </c>
      <c r="V123" s="422">
        <f>V49+V122</f>
        <v>0</v>
      </c>
      <c r="W123" s="423">
        <f>W49+W122</f>
        <v>0</v>
      </c>
      <c r="Y123" s="364"/>
      <c r="Z123" s="365"/>
      <c r="AA123" s="366"/>
    </row>
    <row r="124" spans="1:27" ht="18.75" customHeight="1">
      <c r="A124" s="1008">
        <f t="shared" si="29"/>
        <v>112</v>
      </c>
      <c r="B124" s="591" t="s">
        <v>114</v>
      </c>
      <c r="C124" s="432">
        <v>734</v>
      </c>
      <c r="D124" s="433">
        <v>60930</v>
      </c>
      <c r="E124" s="432"/>
      <c r="F124" s="433"/>
      <c r="G124" s="1030">
        <f>C124+E124</f>
        <v>734</v>
      </c>
      <c r="H124" s="978">
        <f aca="true" t="shared" si="44" ref="H124:H132">D124+F124</f>
        <v>60930</v>
      </c>
      <c r="I124" s="1071"/>
      <c r="J124" s="436"/>
      <c r="K124" s="432"/>
      <c r="L124" s="428"/>
      <c r="M124" s="433"/>
      <c r="N124" s="432"/>
      <c r="O124" s="435"/>
      <c r="P124" s="436"/>
      <c r="Q124" s="1072">
        <f aca="true" t="shared" si="45" ref="Q124:Q132">H124+J124+L124+M124+O124+P124</f>
        <v>60930</v>
      </c>
      <c r="R124" s="141"/>
      <c r="S124" s="437"/>
      <c r="T124" s="396"/>
      <c r="U124" s="1073"/>
      <c r="V124" s="396"/>
      <c r="W124" s="520">
        <f aca="true" t="shared" si="46" ref="W124:W132">SUM(S124:V124)</f>
        <v>0</v>
      </c>
      <c r="Y124" s="573"/>
      <c r="Z124" s="574"/>
      <c r="AA124" s="575"/>
    </row>
    <row r="125" spans="1:27" ht="18.75" customHeight="1">
      <c r="A125" s="1008">
        <f t="shared" si="29"/>
        <v>113</v>
      </c>
      <c r="B125" s="600" t="s">
        <v>115</v>
      </c>
      <c r="C125" s="445"/>
      <c r="D125" s="467"/>
      <c r="E125" s="445"/>
      <c r="F125" s="446"/>
      <c r="G125" s="1030"/>
      <c r="H125" s="978">
        <f t="shared" si="44"/>
        <v>0</v>
      </c>
      <c r="I125" s="1074">
        <v>6</v>
      </c>
      <c r="J125" s="450">
        <v>2119.04</v>
      </c>
      <c r="K125" s="445"/>
      <c r="L125" s="447"/>
      <c r="M125" s="446"/>
      <c r="N125" s="445">
        <v>7</v>
      </c>
      <c r="O125" s="449">
        <v>1116</v>
      </c>
      <c r="P125" s="450"/>
      <c r="Q125" s="1072">
        <f t="shared" si="45"/>
        <v>3235.04</v>
      </c>
      <c r="R125" s="52"/>
      <c r="S125" s="451"/>
      <c r="T125" s="225"/>
      <c r="U125" s="1075"/>
      <c r="V125" s="225"/>
      <c r="W125" s="520">
        <f t="shared" si="46"/>
        <v>0</v>
      </c>
      <c r="Y125" s="1076"/>
      <c r="Z125" s="1077"/>
      <c r="AA125" s="1077"/>
    </row>
    <row r="126" spans="1:27" ht="18.75" customHeight="1">
      <c r="A126" s="1008">
        <f>A127+1</f>
        <v>115</v>
      </c>
      <c r="B126" s="600" t="s">
        <v>116</v>
      </c>
      <c r="C126" s="445"/>
      <c r="D126" s="467"/>
      <c r="E126" s="445"/>
      <c r="F126" s="446"/>
      <c r="G126" s="1030"/>
      <c r="H126" s="978">
        <f t="shared" si="44"/>
        <v>0</v>
      </c>
      <c r="I126" s="1074"/>
      <c r="J126" s="450"/>
      <c r="K126" s="459">
        <v>2</v>
      </c>
      <c r="L126" s="455">
        <v>2236</v>
      </c>
      <c r="M126" s="460"/>
      <c r="N126" s="459">
        <v>3</v>
      </c>
      <c r="O126" s="457">
        <v>3054</v>
      </c>
      <c r="P126" s="458"/>
      <c r="Q126" s="1072">
        <f t="shared" si="45"/>
        <v>5290</v>
      </c>
      <c r="R126" s="52"/>
      <c r="S126" s="243"/>
      <c r="T126" s="465"/>
      <c r="U126" s="232"/>
      <c r="V126" s="465"/>
      <c r="W126" s="520">
        <f>SUM(S126:V126)</f>
        <v>0</v>
      </c>
      <c r="Y126" s="1078"/>
      <c r="Z126" s="1077"/>
      <c r="AA126" s="52"/>
    </row>
    <row r="127" spans="1:27" ht="18.75" customHeight="1">
      <c r="A127" s="1008">
        <f>A125+1</f>
        <v>114</v>
      </c>
      <c r="B127" s="600" t="s">
        <v>160</v>
      </c>
      <c r="C127" s="445"/>
      <c r="D127" s="467"/>
      <c r="E127" s="445"/>
      <c r="F127" s="446"/>
      <c r="G127" s="1030"/>
      <c r="H127" s="978">
        <f t="shared" si="44"/>
        <v>0</v>
      </c>
      <c r="I127" s="1074"/>
      <c r="J127" s="450"/>
      <c r="K127" s="462"/>
      <c r="L127" s="447"/>
      <c r="M127" s="446"/>
      <c r="N127" s="445"/>
      <c r="O127" s="449"/>
      <c r="P127" s="450"/>
      <c r="Q127" s="1072">
        <f t="shared" si="45"/>
        <v>0</v>
      </c>
      <c r="R127" s="52"/>
      <c r="S127" s="451"/>
      <c r="T127" s="225"/>
      <c r="U127" s="1075"/>
      <c r="V127" s="225"/>
      <c r="W127" s="520">
        <f t="shared" si="46"/>
        <v>0</v>
      </c>
      <c r="Y127" s="1079"/>
      <c r="Z127" s="1077"/>
      <c r="AA127" s="1077"/>
    </row>
    <row r="128" spans="1:27" ht="18.75" customHeight="1">
      <c r="A128" s="1008">
        <f>A126+1</f>
        <v>116</v>
      </c>
      <c r="B128" s="600" t="s">
        <v>161</v>
      </c>
      <c r="C128" s="445">
        <v>31</v>
      </c>
      <c r="D128" s="1080">
        <v>156.67</v>
      </c>
      <c r="E128" s="462"/>
      <c r="F128" s="446"/>
      <c r="G128" s="1030">
        <f>C128+E128</f>
        <v>31</v>
      </c>
      <c r="H128" s="978">
        <f t="shared" si="44"/>
        <v>156.67</v>
      </c>
      <c r="I128" s="1074"/>
      <c r="J128" s="450"/>
      <c r="K128" s="462"/>
      <c r="L128" s="447"/>
      <c r="M128" s="446"/>
      <c r="N128" s="445"/>
      <c r="O128" s="449"/>
      <c r="P128" s="450"/>
      <c r="Q128" s="1072">
        <f t="shared" si="45"/>
        <v>156.67</v>
      </c>
      <c r="R128" s="52"/>
      <c r="S128" s="243"/>
      <c r="T128" s="465"/>
      <c r="U128" s="232"/>
      <c r="V128" s="465"/>
      <c r="W128" s="520">
        <f t="shared" si="46"/>
        <v>0</v>
      </c>
      <c r="Y128" s="1078"/>
      <c r="Z128" s="1077"/>
      <c r="AA128" s="52"/>
    </row>
    <row r="129" spans="1:27" ht="18.75" customHeight="1">
      <c r="A129" s="1008">
        <f t="shared" si="29"/>
        <v>117</v>
      </c>
      <c r="B129" s="606" t="s">
        <v>118</v>
      </c>
      <c r="C129" s="1081"/>
      <c r="D129" s="1080"/>
      <c r="E129" s="1081"/>
      <c r="F129" s="1082"/>
      <c r="G129" s="1030"/>
      <c r="H129" s="978">
        <f t="shared" si="44"/>
        <v>0</v>
      </c>
      <c r="I129" s="1083"/>
      <c r="J129" s="1084"/>
      <c r="K129" s="466"/>
      <c r="L129" s="468"/>
      <c r="M129" s="467"/>
      <c r="N129" s="1085"/>
      <c r="O129" s="470"/>
      <c r="P129" s="1084"/>
      <c r="Q129" s="520">
        <f t="shared" si="45"/>
        <v>0</v>
      </c>
      <c r="R129" s="52"/>
      <c r="S129" s="243"/>
      <c r="T129" s="465"/>
      <c r="U129" s="232"/>
      <c r="V129" s="465"/>
      <c r="W129" s="520">
        <f t="shared" si="46"/>
        <v>0</v>
      </c>
      <c r="Y129" s="1078"/>
      <c r="Z129" s="1077"/>
      <c r="AA129" s="52"/>
    </row>
    <row r="130" spans="1:27" ht="18.75" customHeight="1">
      <c r="A130" s="1008">
        <f t="shared" si="29"/>
        <v>118</v>
      </c>
      <c r="B130" s="606" t="s">
        <v>127</v>
      </c>
      <c r="C130" s="1086"/>
      <c r="D130" s="1087"/>
      <c r="E130" s="1086"/>
      <c r="F130" s="1088"/>
      <c r="G130" s="1030"/>
      <c r="H130" s="978">
        <f t="shared" si="44"/>
        <v>0</v>
      </c>
      <c r="I130" s="1089"/>
      <c r="J130" s="1090"/>
      <c r="K130" s="477"/>
      <c r="L130" s="479"/>
      <c r="M130" s="478"/>
      <c r="N130" s="1091"/>
      <c r="O130" s="481"/>
      <c r="P130" s="1090"/>
      <c r="Q130" s="520">
        <f t="shared" si="45"/>
        <v>0</v>
      </c>
      <c r="R130" s="52"/>
      <c r="S130" s="400"/>
      <c r="T130" s="476"/>
      <c r="U130" s="251"/>
      <c r="V130" s="476"/>
      <c r="W130" s="520">
        <f t="shared" si="46"/>
        <v>0</v>
      </c>
      <c r="Y130" s="1078"/>
      <c r="Z130" s="1077"/>
      <c r="AA130" s="52"/>
    </row>
    <row r="131" spans="1:27" ht="18.75" customHeight="1">
      <c r="A131" s="1008">
        <f t="shared" si="29"/>
        <v>119</v>
      </c>
      <c r="B131" s="609" t="s">
        <v>119</v>
      </c>
      <c r="C131" s="1086"/>
      <c r="D131" s="1087"/>
      <c r="E131" s="1086"/>
      <c r="F131" s="1088"/>
      <c r="G131" s="1030"/>
      <c r="H131" s="978">
        <f t="shared" si="44"/>
        <v>0</v>
      </c>
      <c r="I131" s="1089"/>
      <c r="J131" s="1090"/>
      <c r="K131" s="477"/>
      <c r="L131" s="479"/>
      <c r="M131" s="478"/>
      <c r="N131" s="1091"/>
      <c r="O131" s="481"/>
      <c r="P131" s="1090"/>
      <c r="Q131" s="520">
        <f t="shared" si="45"/>
        <v>0</v>
      </c>
      <c r="R131" s="52"/>
      <c r="S131" s="400"/>
      <c r="T131" s="476"/>
      <c r="U131" s="251"/>
      <c r="V131" s="476"/>
      <c r="W131" s="520">
        <f t="shared" si="46"/>
        <v>0</v>
      </c>
      <c r="Y131" s="1078"/>
      <c r="Z131" s="1077"/>
      <c r="AA131" s="52"/>
    </row>
    <row r="132" spans="1:27" ht="18.75" customHeight="1" thickBot="1">
      <c r="A132" s="1008">
        <f t="shared" si="29"/>
        <v>120</v>
      </c>
      <c r="B132" s="609" t="s">
        <v>162</v>
      </c>
      <c r="C132" s="1086">
        <v>1</v>
      </c>
      <c r="D132" s="1087">
        <v>108</v>
      </c>
      <c r="E132" s="477"/>
      <c r="F132" s="1088"/>
      <c r="G132" s="1030"/>
      <c r="H132" s="978">
        <f t="shared" si="44"/>
        <v>108</v>
      </c>
      <c r="I132" s="1089"/>
      <c r="J132" s="1090"/>
      <c r="K132" s="477"/>
      <c r="L132" s="479"/>
      <c r="M132" s="478"/>
      <c r="N132" s="1091"/>
      <c r="O132" s="481"/>
      <c r="P132" s="1090"/>
      <c r="Q132" s="520">
        <f t="shared" si="45"/>
        <v>108</v>
      </c>
      <c r="R132" s="52"/>
      <c r="S132" s="274"/>
      <c r="T132" s="535"/>
      <c r="U132" s="354"/>
      <c r="V132" s="535"/>
      <c r="W132" s="520">
        <f t="shared" si="46"/>
        <v>0</v>
      </c>
      <c r="Y132" s="1092"/>
      <c r="Z132" s="1077"/>
      <c r="AA132" s="52"/>
    </row>
    <row r="133" spans="1:27" s="210" customFormat="1" ht="26.25" customHeight="1" thickBot="1">
      <c r="A133" s="210">
        <f t="shared" si="29"/>
        <v>121</v>
      </c>
      <c r="B133" s="1093" t="s">
        <v>120</v>
      </c>
      <c r="C133" s="304">
        <f>C125+C127+C126</f>
        <v>0</v>
      </c>
      <c r="D133" s="309">
        <f>SUM(D124:D132)</f>
        <v>61194.67</v>
      </c>
      <c r="E133" s="304">
        <f>E125+E127+E126</f>
        <v>0</v>
      </c>
      <c r="F133" s="309">
        <f>SUM(F124:F132)</f>
        <v>0</v>
      </c>
      <c r="G133" s="304">
        <f>G125+G127+G126</f>
        <v>0</v>
      </c>
      <c r="H133" s="309">
        <f>SUM(H124:H132)</f>
        <v>61194.67</v>
      </c>
      <c r="I133" s="304">
        <f>I125+I127+I126</f>
        <v>6</v>
      </c>
      <c r="J133" s="308">
        <f>SUM(J124:J132)</f>
        <v>2119.04</v>
      </c>
      <c r="K133" s="304">
        <f>K125+K127+K126</f>
        <v>2</v>
      </c>
      <c r="L133" s="310">
        <f>SUM(L124:L132)</f>
        <v>2236</v>
      </c>
      <c r="M133" s="309">
        <f>SUM(M124:M132)</f>
        <v>0</v>
      </c>
      <c r="N133" s="304">
        <f>N125+N127+N126</f>
        <v>10</v>
      </c>
      <c r="O133" s="305">
        <f>SUM(O124:O132)</f>
        <v>4170</v>
      </c>
      <c r="P133" s="308">
        <f>SUM(P124:P132)</f>
        <v>0</v>
      </c>
      <c r="Q133" s="309">
        <f>SUM(Q124:Q132)</f>
        <v>69719.71</v>
      </c>
      <c r="R133" s="207"/>
      <c r="S133" s="415">
        <f>SUM(S124:S132)</f>
        <v>0</v>
      </c>
      <c r="T133" s="268">
        <f>SUM(T124:T132)</f>
        <v>0</v>
      </c>
      <c r="U133" s="493">
        <f>SUM(U124:U132)</f>
        <v>0</v>
      </c>
      <c r="V133" s="268">
        <f>SUM(V124:V132)</f>
        <v>0</v>
      </c>
      <c r="W133" s="494">
        <f>SUM(W124:W132)</f>
        <v>0</v>
      </c>
      <c r="Y133" s="389"/>
      <c r="Z133" s="1094"/>
      <c r="AA133" s="1094"/>
    </row>
    <row r="134" spans="1:27" s="210" customFormat="1" ht="26.25" customHeight="1" thickBot="1">
      <c r="A134" s="210">
        <f t="shared" si="29"/>
        <v>122</v>
      </c>
      <c r="B134" s="1095" t="s">
        <v>121</v>
      </c>
      <c r="C134" s="490">
        <v>736</v>
      </c>
      <c r="D134" s="491">
        <f aca="true" t="shared" si="47" ref="D134:Q134">D123+D133</f>
        <v>750346.63</v>
      </c>
      <c r="E134" s="490">
        <f>E123+E133</f>
        <v>5</v>
      </c>
      <c r="F134" s="491">
        <f>F123+F133</f>
        <v>7457.58</v>
      </c>
      <c r="G134" s="490">
        <f>G123+G133</f>
        <v>740</v>
      </c>
      <c r="H134" s="491">
        <f>H123+H133</f>
        <v>757804.2100000001</v>
      </c>
      <c r="I134" s="490">
        <f t="shared" si="47"/>
        <v>473</v>
      </c>
      <c r="J134" s="492">
        <f t="shared" si="47"/>
        <v>237171.62000000002</v>
      </c>
      <c r="K134" s="490">
        <f t="shared" si="47"/>
        <v>78</v>
      </c>
      <c r="L134" s="486">
        <f t="shared" si="47"/>
        <v>125722.20000000001</v>
      </c>
      <c r="M134" s="491">
        <f t="shared" si="47"/>
        <v>0</v>
      </c>
      <c r="N134" s="490">
        <f t="shared" si="47"/>
        <v>653</v>
      </c>
      <c r="O134" s="488">
        <f t="shared" si="47"/>
        <v>690760.7400000001</v>
      </c>
      <c r="P134" s="492">
        <f t="shared" si="47"/>
        <v>0</v>
      </c>
      <c r="Q134" s="491">
        <f t="shared" si="47"/>
        <v>1811458.77</v>
      </c>
      <c r="R134" s="207"/>
      <c r="S134" s="415">
        <f>S123+S133</f>
        <v>0</v>
      </c>
      <c r="T134" s="494">
        <f>+T123+T133</f>
        <v>0</v>
      </c>
      <c r="U134" s="493">
        <f>+U123+U133</f>
        <v>0</v>
      </c>
      <c r="V134" s="494">
        <f>+V123+V133</f>
        <v>0</v>
      </c>
      <c r="W134" s="494">
        <f>SUM(W123+W133)</f>
        <v>0</v>
      </c>
      <c r="Z134" s="1096"/>
      <c r="AA134" s="207"/>
    </row>
    <row r="135" spans="4:27" ht="15">
      <c r="D135" s="1097"/>
      <c r="Q135" s="1097"/>
      <c r="R135" s="1098"/>
      <c r="Z135" s="1099"/>
      <c r="AA135" s="169"/>
    </row>
    <row r="136" spans="12:15" ht="12.75">
      <c r="L136" s="1097"/>
      <c r="O136" s="1097"/>
    </row>
    <row r="137" spans="4:17" s="1101" customFormat="1" ht="18">
      <c r="D137" s="1109">
        <v>750346.63</v>
      </c>
      <c r="F137" s="1101">
        <v>7457.58</v>
      </c>
      <c r="H137" s="1101">
        <f>D137+F137</f>
        <v>757804.21</v>
      </c>
      <c r="J137" s="1101">
        <v>237171.62</v>
      </c>
      <c r="L137" s="1101">
        <v>125722.2</v>
      </c>
      <c r="O137" s="1101">
        <v>690760.74</v>
      </c>
      <c r="Q137" s="1101">
        <f>H137+J137+L137+M137+O137+P137</f>
        <v>1811458.77</v>
      </c>
    </row>
    <row r="138" ht="12.75">
      <c r="Q138" s="1100"/>
    </row>
    <row r="139" spans="4:17" ht="18">
      <c r="D139" s="1101">
        <v>689151.96</v>
      </c>
      <c r="Q139" s="1100"/>
    </row>
    <row r="140" ht="12.75">
      <c r="D140" s="1097"/>
    </row>
    <row r="503" ht="12.75" customHeight="1"/>
  </sheetData>
  <sheetProtection/>
  <mergeCells count="34">
    <mergeCell ref="O9:O11"/>
    <mergeCell ref="P9:P11"/>
    <mergeCell ref="T9:T11"/>
    <mergeCell ref="V9:V11"/>
    <mergeCell ref="B12:Q12"/>
    <mergeCell ref="S12:W12"/>
    <mergeCell ref="B50:Q50"/>
    <mergeCell ref="S50:W50"/>
    <mergeCell ref="Q9:Q11"/>
    <mergeCell ref="S9:S11"/>
    <mergeCell ref="U9:U11"/>
    <mergeCell ref="W9:W11"/>
    <mergeCell ref="K9:K11"/>
    <mergeCell ref="L9:L11"/>
    <mergeCell ref="F9:F11"/>
    <mergeCell ref="G9:G11"/>
    <mergeCell ref="H9:H11"/>
    <mergeCell ref="I9:I11"/>
    <mergeCell ref="J9:J11"/>
    <mergeCell ref="AA9:AA11"/>
    <mergeCell ref="Y9:Y11"/>
    <mergeCell ref="Z9:Z11"/>
    <mergeCell ref="M9:M11"/>
    <mergeCell ref="N9:N11"/>
    <mergeCell ref="B1:D1"/>
    <mergeCell ref="B2:AA2"/>
    <mergeCell ref="B7:B11"/>
    <mergeCell ref="S7:W7"/>
    <mergeCell ref="C8:Q8"/>
    <mergeCell ref="S8:W8"/>
    <mergeCell ref="Y8:AA8"/>
    <mergeCell ref="C9:C11"/>
    <mergeCell ref="D9:D11"/>
    <mergeCell ref="E9:E11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40"/>
  <sheetViews>
    <sheetView tabSelected="1" zoomScale="87" zoomScaleNormal="87" zoomScalePageLayoutView="0" workbookViewId="0" topLeftCell="A1">
      <selection activeCell="A1" sqref="A1"/>
    </sheetView>
  </sheetViews>
  <sheetFormatPr defaultColWidth="11.421875" defaultRowHeight="15"/>
  <cols>
    <col min="1" max="1" width="4.8515625" style="1008" customWidth="1"/>
    <col min="2" max="2" width="37.421875" style="1008" customWidth="1"/>
    <col min="3" max="3" width="6.57421875" style="1008" customWidth="1"/>
    <col min="4" max="4" width="18.421875" style="1008" customWidth="1"/>
    <col min="5" max="5" width="6.57421875" style="1008" customWidth="1"/>
    <col min="6" max="6" width="18.28125" style="1008" customWidth="1"/>
    <col min="7" max="7" width="6.57421875" style="1008" customWidth="1"/>
    <col min="8" max="8" width="18.28125" style="1008" customWidth="1"/>
    <col min="9" max="9" width="6.57421875" style="1008" customWidth="1"/>
    <col min="10" max="10" width="18.28125" style="1008" customWidth="1"/>
    <col min="11" max="11" width="6.57421875" style="1008" customWidth="1"/>
    <col min="12" max="12" width="18.28125" style="1008" customWidth="1"/>
    <col min="13" max="13" width="13.8515625" style="1008" customWidth="1"/>
    <col min="14" max="14" width="6.57421875" style="1008" customWidth="1"/>
    <col min="15" max="15" width="18.421875" style="1008" customWidth="1"/>
    <col min="16" max="16" width="13.7109375" style="1008" customWidth="1"/>
    <col min="17" max="17" width="21.140625" style="1008" customWidth="1"/>
    <col min="18" max="18" width="2.8515625" style="1008" customWidth="1"/>
    <col min="19" max="19" width="8.421875" style="1008" customWidth="1"/>
    <col min="20" max="20" width="16.00390625" style="1008" customWidth="1"/>
    <col min="21" max="21" width="8.421875" style="1008" customWidth="1"/>
    <col min="22" max="22" width="17.140625" style="1008" customWidth="1"/>
    <col min="23" max="23" width="17.00390625" style="1008" customWidth="1"/>
    <col min="24" max="24" width="2.8515625" style="1008" customWidth="1"/>
    <col min="25" max="25" width="37.140625" style="1008" customWidth="1"/>
    <col min="26" max="26" width="6.57421875" style="1008" customWidth="1"/>
    <col min="27" max="27" width="18.28125" style="1008" customWidth="1"/>
    <col min="28" max="16384" width="11.421875" style="1008" customWidth="1"/>
  </cols>
  <sheetData>
    <row r="1" spans="2:26" ht="12.75">
      <c r="B1" s="1141" t="s">
        <v>0</v>
      </c>
      <c r="C1" s="1141"/>
      <c r="D1" s="1141"/>
      <c r="E1" s="2"/>
      <c r="F1" s="2"/>
      <c r="G1" s="2"/>
      <c r="H1" s="2"/>
      <c r="I1" s="2"/>
      <c r="J1" s="2"/>
      <c r="K1" s="499"/>
      <c r="L1" s="499"/>
      <c r="M1" s="499"/>
      <c r="N1" s="499"/>
      <c r="O1" s="499"/>
      <c r="P1" s="2"/>
      <c r="Q1" s="2"/>
      <c r="R1" s="2"/>
      <c r="S1" s="2"/>
      <c r="T1" s="2"/>
      <c r="U1" s="2"/>
      <c r="V1" s="2"/>
      <c r="W1" s="2"/>
      <c r="Z1" s="501" t="s">
        <v>142</v>
      </c>
    </row>
    <row r="2" spans="2:27" s="1009" customFormat="1" ht="18">
      <c r="B2" s="1269" t="s">
        <v>185</v>
      </c>
      <c r="C2" s="1269"/>
      <c r="D2" s="1269"/>
      <c r="E2" s="1269"/>
      <c r="F2" s="1269"/>
      <c r="G2" s="1269"/>
      <c r="H2" s="1269"/>
      <c r="I2" s="1269"/>
      <c r="J2" s="1269"/>
      <c r="K2" s="1269"/>
      <c r="L2" s="1269"/>
      <c r="M2" s="1269"/>
      <c r="N2" s="1269"/>
      <c r="O2" s="1269"/>
      <c r="P2" s="1269"/>
      <c r="Q2" s="1269"/>
      <c r="R2" s="1269"/>
      <c r="S2" s="1269"/>
      <c r="T2" s="1269"/>
      <c r="U2" s="1269"/>
      <c r="V2" s="1269"/>
      <c r="W2" s="1269"/>
      <c r="X2" s="1269"/>
      <c r="Y2" s="1269"/>
      <c r="Z2" s="1269"/>
      <c r="AA2" s="1269"/>
    </row>
    <row r="3" spans="2:23" ht="12.75">
      <c r="B3" s="3" t="s">
        <v>123</v>
      </c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</row>
    <row r="4" spans="2:18" ht="12.75">
      <c r="B4" s="3" t="s">
        <v>124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Q4" s="5"/>
      <c r="R4" s="5"/>
    </row>
    <row r="5" spans="2:23" ht="16.5" customHeight="1" thickBot="1">
      <c r="B5" s="7" t="s">
        <v>166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5"/>
      <c r="W5" s="3"/>
    </row>
    <row r="6" spans="2:27" ht="16.5" customHeight="1" hidden="1" thickBot="1">
      <c r="B6" s="1008">
        <v>1</v>
      </c>
      <c r="C6" s="1008">
        <f>B6+1</f>
        <v>2</v>
      </c>
      <c r="D6" s="1008">
        <f aca="true" t="shared" si="0" ref="D6:AA6">C6+1</f>
        <v>3</v>
      </c>
      <c r="E6" s="1008">
        <f>D6+1</f>
        <v>4</v>
      </c>
      <c r="F6" s="1008">
        <f>E6+1</f>
        <v>5</v>
      </c>
      <c r="G6" s="1008">
        <f>F6+1</f>
        <v>6</v>
      </c>
      <c r="H6" s="1008">
        <f>G6+1</f>
        <v>7</v>
      </c>
      <c r="I6" s="1008">
        <f t="shared" si="0"/>
        <v>8</v>
      </c>
      <c r="J6" s="1008">
        <f t="shared" si="0"/>
        <v>9</v>
      </c>
      <c r="K6" s="1008">
        <f t="shared" si="0"/>
        <v>10</v>
      </c>
      <c r="L6" s="1008">
        <f t="shared" si="0"/>
        <v>11</v>
      </c>
      <c r="M6" s="1008">
        <f t="shared" si="0"/>
        <v>12</v>
      </c>
      <c r="N6" s="1008">
        <f t="shared" si="0"/>
        <v>13</v>
      </c>
      <c r="O6" s="1008">
        <f t="shared" si="0"/>
        <v>14</v>
      </c>
      <c r="P6" s="1008">
        <f t="shared" si="0"/>
        <v>15</v>
      </c>
      <c r="Q6" s="1008">
        <f t="shared" si="0"/>
        <v>16</v>
      </c>
      <c r="R6" s="1008">
        <f t="shared" si="0"/>
        <v>17</v>
      </c>
      <c r="S6" s="1008">
        <f t="shared" si="0"/>
        <v>18</v>
      </c>
      <c r="T6" s="1008">
        <f t="shared" si="0"/>
        <v>19</v>
      </c>
      <c r="U6" s="1008">
        <f t="shared" si="0"/>
        <v>20</v>
      </c>
      <c r="V6" s="1008">
        <f t="shared" si="0"/>
        <v>21</v>
      </c>
      <c r="W6" s="1008">
        <f t="shared" si="0"/>
        <v>22</v>
      </c>
      <c r="X6" s="1008">
        <f t="shared" si="0"/>
        <v>23</v>
      </c>
      <c r="Y6" s="1008">
        <f t="shared" si="0"/>
        <v>24</v>
      </c>
      <c r="Z6" s="1008">
        <f t="shared" si="0"/>
        <v>25</v>
      </c>
      <c r="AA6" s="1008">
        <f t="shared" si="0"/>
        <v>26</v>
      </c>
    </row>
    <row r="7" spans="2:27" ht="21" customHeight="1" thickBot="1">
      <c r="B7" s="1139" t="s">
        <v>1</v>
      </c>
      <c r="C7" s="10" t="s">
        <v>2</v>
      </c>
      <c r="D7" s="1010"/>
      <c r="E7" s="1010"/>
      <c r="F7" s="1010"/>
      <c r="G7" s="1010"/>
      <c r="H7" s="1010"/>
      <c r="I7" s="1010"/>
      <c r="J7" s="1010"/>
      <c r="K7" s="1010"/>
      <c r="L7" s="1010"/>
      <c r="M7" s="1010"/>
      <c r="N7" s="1010"/>
      <c r="O7" s="1010"/>
      <c r="P7" s="1010"/>
      <c r="Q7" s="1011"/>
      <c r="R7" s="1012"/>
      <c r="S7" s="1270" t="s">
        <v>3</v>
      </c>
      <c r="T7" s="1271"/>
      <c r="U7" s="1271"/>
      <c r="V7" s="1271"/>
      <c r="W7" s="1272"/>
      <c r="X7" s="1013"/>
      <c r="Y7" s="10" t="s">
        <v>2</v>
      </c>
      <c r="Z7" s="1010"/>
      <c r="AA7" s="1014"/>
    </row>
    <row r="8" spans="2:27" ht="21" customHeight="1" thickBot="1">
      <c r="B8" s="1140"/>
      <c r="C8" s="1273" t="s">
        <v>4</v>
      </c>
      <c r="D8" s="1274"/>
      <c r="E8" s="1274"/>
      <c r="F8" s="1274"/>
      <c r="G8" s="1274"/>
      <c r="H8" s="1274"/>
      <c r="I8" s="1274"/>
      <c r="J8" s="1274"/>
      <c r="K8" s="1274"/>
      <c r="L8" s="1274"/>
      <c r="M8" s="1274"/>
      <c r="N8" s="1274"/>
      <c r="O8" s="1274"/>
      <c r="P8" s="1274"/>
      <c r="Q8" s="1275"/>
      <c r="R8" s="14"/>
      <c r="S8" s="1113"/>
      <c r="T8" s="1114"/>
      <c r="U8" s="1114"/>
      <c r="V8" s="1114"/>
      <c r="W8" s="1115"/>
      <c r="X8" s="1013"/>
      <c r="Y8" s="1270" t="s">
        <v>5</v>
      </c>
      <c r="Z8" s="1276"/>
      <c r="AA8" s="1277"/>
    </row>
    <row r="9" spans="2:27" ht="21" customHeight="1">
      <c r="B9" s="1140"/>
      <c r="C9" s="1181" t="s">
        <v>6</v>
      </c>
      <c r="D9" s="1181" t="s">
        <v>7</v>
      </c>
      <c r="E9" s="1181" t="s">
        <v>6</v>
      </c>
      <c r="F9" s="1181" t="s">
        <v>9</v>
      </c>
      <c r="G9" s="1181" t="s">
        <v>6</v>
      </c>
      <c r="H9" s="1281" t="s">
        <v>11</v>
      </c>
      <c r="I9" s="1187" t="s">
        <v>8</v>
      </c>
      <c r="J9" s="1181" t="s">
        <v>12</v>
      </c>
      <c r="K9" s="1187" t="s">
        <v>8</v>
      </c>
      <c r="L9" s="1181" t="s">
        <v>13</v>
      </c>
      <c r="M9" s="1181" t="s">
        <v>167</v>
      </c>
      <c r="N9" s="1187" t="s">
        <v>8</v>
      </c>
      <c r="O9" s="1181" t="s">
        <v>174</v>
      </c>
      <c r="P9" s="1181" t="s">
        <v>168</v>
      </c>
      <c r="Q9" s="1181" t="s">
        <v>17</v>
      </c>
      <c r="R9" s="15"/>
      <c r="S9" s="1133" t="s">
        <v>18</v>
      </c>
      <c r="T9" s="1151" t="s">
        <v>169</v>
      </c>
      <c r="U9" s="1151" t="s">
        <v>19</v>
      </c>
      <c r="V9" s="1151" t="s">
        <v>179</v>
      </c>
      <c r="W9" s="1136" t="s">
        <v>180</v>
      </c>
      <c r="X9" s="1013"/>
      <c r="Y9" s="1139" t="s">
        <v>1</v>
      </c>
      <c r="Z9" s="1266" t="s">
        <v>8</v>
      </c>
      <c r="AA9" s="1123" t="s">
        <v>21</v>
      </c>
    </row>
    <row r="10" spans="2:27" ht="21" customHeight="1">
      <c r="B10" s="1140"/>
      <c r="C10" s="1182"/>
      <c r="D10" s="1182"/>
      <c r="E10" s="1182"/>
      <c r="F10" s="1182"/>
      <c r="G10" s="1182"/>
      <c r="H10" s="1282"/>
      <c r="I10" s="1182"/>
      <c r="J10" s="1182"/>
      <c r="K10" s="1182"/>
      <c r="L10" s="1182"/>
      <c r="M10" s="1182"/>
      <c r="N10" s="1182"/>
      <c r="O10" s="1182"/>
      <c r="P10" s="1182"/>
      <c r="Q10" s="1182"/>
      <c r="R10" s="17"/>
      <c r="S10" s="1134"/>
      <c r="T10" s="1152"/>
      <c r="U10" s="1152"/>
      <c r="V10" s="1152"/>
      <c r="W10" s="1137"/>
      <c r="X10" s="1013"/>
      <c r="Y10" s="1140"/>
      <c r="Z10" s="1267"/>
      <c r="AA10" s="1124"/>
    </row>
    <row r="11" spans="2:27" ht="21" customHeight="1" thickBot="1">
      <c r="B11" s="1140"/>
      <c r="C11" s="1183"/>
      <c r="D11" s="1183"/>
      <c r="E11" s="1183"/>
      <c r="F11" s="1183"/>
      <c r="G11" s="1183"/>
      <c r="H11" s="1283"/>
      <c r="I11" s="1183"/>
      <c r="J11" s="1183"/>
      <c r="K11" s="1183"/>
      <c r="L11" s="1183"/>
      <c r="M11" s="1183"/>
      <c r="N11" s="1183"/>
      <c r="O11" s="1183"/>
      <c r="P11" s="1183"/>
      <c r="Q11" s="1183"/>
      <c r="R11" s="17"/>
      <c r="S11" s="1135"/>
      <c r="T11" s="1153"/>
      <c r="U11" s="1153"/>
      <c r="V11" s="1153"/>
      <c r="W11" s="1138"/>
      <c r="X11" s="1013"/>
      <c r="Y11" s="1140"/>
      <c r="Z11" s="1268"/>
      <c r="AA11" s="1125"/>
    </row>
    <row r="12" spans="2:27" s="210" customFormat="1" ht="26.25" customHeight="1" thickBot="1">
      <c r="B12" s="1167" t="s">
        <v>26</v>
      </c>
      <c r="C12" s="1168"/>
      <c r="D12" s="1168"/>
      <c r="E12" s="1168"/>
      <c r="F12" s="1168"/>
      <c r="G12" s="1168"/>
      <c r="H12" s="1168"/>
      <c r="I12" s="1168"/>
      <c r="J12" s="1168"/>
      <c r="K12" s="1168"/>
      <c r="L12" s="1168"/>
      <c r="M12" s="1168"/>
      <c r="N12" s="1168"/>
      <c r="O12" s="1168"/>
      <c r="P12" s="1168"/>
      <c r="Q12" s="1169"/>
      <c r="R12" s="1015"/>
      <c r="S12" s="1278" t="s">
        <v>26</v>
      </c>
      <c r="T12" s="1279"/>
      <c r="U12" s="1279"/>
      <c r="V12" s="1279"/>
      <c r="W12" s="1280"/>
      <c r="Y12" s="1016" t="s">
        <v>26</v>
      </c>
      <c r="Z12" s="1017"/>
      <c r="AA12" s="1018"/>
    </row>
    <row r="13" spans="1:27" ht="21" customHeight="1" thickBot="1">
      <c r="A13" s="1008">
        <v>1</v>
      </c>
      <c r="B13" s="511" t="s">
        <v>27</v>
      </c>
      <c r="C13" s="199">
        <f aca="true" t="shared" si="1" ref="C13:Q13">SUM(C14:C22)</f>
        <v>12</v>
      </c>
      <c r="D13" s="205">
        <f t="shared" si="1"/>
        <v>22541.64</v>
      </c>
      <c r="E13" s="199">
        <f>SUM(E14:E22)</f>
        <v>0</v>
      </c>
      <c r="F13" s="339">
        <f>SUM(F14:F22)</f>
        <v>0</v>
      </c>
      <c r="G13" s="199">
        <f>SUM(G14:G22)</f>
        <v>12</v>
      </c>
      <c r="H13" s="339">
        <f>SUM(H14:H22)</f>
        <v>22541.64</v>
      </c>
      <c r="I13" s="199">
        <f t="shared" si="1"/>
        <v>0</v>
      </c>
      <c r="J13" s="205">
        <f t="shared" si="1"/>
        <v>0</v>
      </c>
      <c r="K13" s="199">
        <f t="shared" si="1"/>
        <v>12</v>
      </c>
      <c r="L13" s="206">
        <f t="shared" si="1"/>
        <v>52696</v>
      </c>
      <c r="M13" s="205">
        <f t="shared" si="1"/>
        <v>0</v>
      </c>
      <c r="N13" s="199">
        <f t="shared" si="1"/>
        <v>0</v>
      </c>
      <c r="O13" s="200">
        <f t="shared" si="1"/>
        <v>0</v>
      </c>
      <c r="P13" s="205">
        <f t="shared" si="1"/>
        <v>0</v>
      </c>
      <c r="Q13" s="205">
        <f t="shared" si="1"/>
        <v>75237.64</v>
      </c>
      <c r="R13" s="27"/>
      <c r="S13" s="208">
        <f>SUM(S14:S22)</f>
        <v>0</v>
      </c>
      <c r="T13" s="262">
        <f>SUM(T14:T22)</f>
        <v>4800</v>
      </c>
      <c r="U13" s="1019">
        <f>SUM(U14:U22)</f>
        <v>0</v>
      </c>
      <c r="V13" s="262">
        <f>SUM(V14:V22)</f>
        <v>0</v>
      </c>
      <c r="W13" s="205">
        <f>SUM(W14:W22)</f>
        <v>4800</v>
      </c>
      <c r="Y13" s="185" t="s">
        <v>27</v>
      </c>
      <c r="Z13" s="212">
        <f>SUM(Z14:Z22)</f>
        <v>4</v>
      </c>
      <c r="AA13" s="204">
        <f>SUM(AA14:AA22)</f>
        <v>6419.27</v>
      </c>
    </row>
    <row r="14" spans="1:27" ht="18.75" customHeight="1" thickBot="1">
      <c r="A14" s="1008">
        <f aca="true" t="shared" si="2" ref="A14:A77">A13+1</f>
        <v>2</v>
      </c>
      <c r="B14" s="513" t="s">
        <v>28</v>
      </c>
      <c r="C14" s="1020"/>
      <c r="D14" s="514"/>
      <c r="E14" s="1020"/>
      <c r="F14" s="1021"/>
      <c r="G14" s="214"/>
      <c r="H14" s="1301">
        <f>D14+F14</f>
        <v>0</v>
      </c>
      <c r="I14" s="1020"/>
      <c r="J14" s="517"/>
      <c r="K14" s="1020"/>
      <c r="L14" s="215"/>
      <c r="M14" s="514"/>
      <c r="N14" s="1022"/>
      <c r="O14" s="224"/>
      <c r="P14" s="517"/>
      <c r="Q14" s="520">
        <f aca="true" t="shared" si="3" ref="Q14:Q48">H14+J14+L14+M14+O14+P14</f>
        <v>0</v>
      </c>
      <c r="R14" s="27"/>
      <c r="S14" s="226"/>
      <c r="T14" s="519"/>
      <c r="U14" s="515"/>
      <c r="V14" s="519"/>
      <c r="W14" s="520">
        <f aca="true" t="shared" si="4" ref="W14:W22">SUM(S14:V14)</f>
        <v>0</v>
      </c>
      <c r="Y14" s="111"/>
      <c r="Z14" s="1023"/>
      <c r="AA14" s="1024"/>
    </row>
    <row r="15" spans="1:27" ht="18.75" customHeight="1">
      <c r="A15" s="1008">
        <f t="shared" si="2"/>
        <v>3</v>
      </c>
      <c r="B15" s="522" t="s">
        <v>29</v>
      </c>
      <c r="C15" s="112"/>
      <c r="D15" s="239"/>
      <c r="E15" s="112"/>
      <c r="F15" s="1025"/>
      <c r="G15" s="112"/>
      <c r="H15" s="1301">
        <f>D15+F15</f>
        <v>0</v>
      </c>
      <c r="I15" s="112"/>
      <c r="J15" s="238"/>
      <c r="K15" s="112"/>
      <c r="L15" s="232"/>
      <c r="M15" s="239"/>
      <c r="N15" s="1026"/>
      <c r="O15" s="241"/>
      <c r="P15" s="238"/>
      <c r="Q15" s="520">
        <f t="shared" si="3"/>
        <v>0</v>
      </c>
      <c r="R15" s="52"/>
      <c r="S15" s="243"/>
      <c r="T15" s="465"/>
      <c r="U15" s="232"/>
      <c r="V15" s="465"/>
      <c r="W15" s="520">
        <f t="shared" si="4"/>
        <v>0</v>
      </c>
      <c r="Y15" s="1027" t="s">
        <v>29</v>
      </c>
      <c r="Z15" s="1028"/>
      <c r="AA15" s="519"/>
    </row>
    <row r="16" spans="1:27" ht="18.75" customHeight="1">
      <c r="A16" s="1008">
        <f t="shared" si="2"/>
        <v>4</v>
      </c>
      <c r="B16" s="522" t="s">
        <v>30</v>
      </c>
      <c r="C16" s="112"/>
      <c r="D16" s="239"/>
      <c r="E16" s="112"/>
      <c r="F16" s="1025"/>
      <c r="G16" s="112"/>
      <c r="H16" s="1301">
        <f>D16+F16</f>
        <v>0</v>
      </c>
      <c r="I16" s="112"/>
      <c r="J16" s="238"/>
      <c r="K16" s="112"/>
      <c r="L16" s="232"/>
      <c r="M16" s="239"/>
      <c r="N16" s="1026"/>
      <c r="O16" s="241"/>
      <c r="P16" s="238"/>
      <c r="Q16" s="520">
        <f t="shared" si="3"/>
        <v>0</v>
      </c>
      <c r="R16" s="52"/>
      <c r="S16" s="243"/>
      <c r="T16" s="465"/>
      <c r="U16" s="232"/>
      <c r="V16" s="465"/>
      <c r="W16" s="520">
        <f t="shared" si="4"/>
        <v>0</v>
      </c>
      <c r="Y16" s="522" t="s">
        <v>30</v>
      </c>
      <c r="Z16" s="1029"/>
      <c r="AA16" s="465"/>
    </row>
    <row r="17" spans="1:27" ht="18.75" customHeight="1">
      <c r="A17" s="1008">
        <f t="shared" si="2"/>
        <v>5</v>
      </c>
      <c r="B17" s="522" t="s">
        <v>31</v>
      </c>
      <c r="C17" s="112"/>
      <c r="D17" s="239"/>
      <c r="E17" s="112"/>
      <c r="F17" s="1025"/>
      <c r="G17" s="112"/>
      <c r="H17" s="1301">
        <f>D17+F17</f>
        <v>0</v>
      </c>
      <c r="I17" s="112"/>
      <c r="J17" s="238"/>
      <c r="K17" s="112"/>
      <c r="L17" s="232"/>
      <c r="M17" s="239"/>
      <c r="N17" s="1026"/>
      <c r="O17" s="241"/>
      <c r="P17" s="238"/>
      <c r="Q17" s="520">
        <f t="shared" si="3"/>
        <v>0</v>
      </c>
      <c r="R17" s="52"/>
      <c r="S17" s="243"/>
      <c r="T17" s="465"/>
      <c r="U17" s="232"/>
      <c r="V17" s="465"/>
      <c r="W17" s="520">
        <f t="shared" si="4"/>
        <v>0</v>
      </c>
      <c r="Y17" s="522" t="s">
        <v>31</v>
      </c>
      <c r="Z17" s="1029"/>
      <c r="AA17" s="465"/>
    </row>
    <row r="18" spans="1:27" ht="18.75" customHeight="1">
      <c r="A18" s="1008">
        <f t="shared" si="2"/>
        <v>6</v>
      </c>
      <c r="B18" s="522" t="s">
        <v>32</v>
      </c>
      <c r="C18" s="112">
        <v>1</v>
      </c>
      <c r="D18" s="239">
        <v>3717.44</v>
      </c>
      <c r="E18" s="112"/>
      <c r="F18" s="1025"/>
      <c r="G18" s="1030">
        <f aca="true" t="shared" si="5" ref="G18:H22">C18+E18</f>
        <v>1</v>
      </c>
      <c r="H18" s="1301">
        <f t="shared" si="5"/>
        <v>3717.44</v>
      </c>
      <c r="I18" s="112"/>
      <c r="J18" s="238"/>
      <c r="K18" s="112">
        <v>1</v>
      </c>
      <c r="L18" s="232">
        <v>8658</v>
      </c>
      <c r="M18" s="239"/>
      <c r="N18" s="1026"/>
      <c r="O18" s="241"/>
      <c r="P18" s="238"/>
      <c r="Q18" s="520">
        <f>H18+J18+L18+M18+O18+P18</f>
        <v>12375.44</v>
      </c>
      <c r="R18" s="52"/>
      <c r="S18" s="243"/>
      <c r="T18" s="465">
        <v>400</v>
      </c>
      <c r="U18" s="232"/>
      <c r="V18" s="465"/>
      <c r="W18" s="520">
        <f t="shared" si="4"/>
        <v>400</v>
      </c>
      <c r="Y18" s="522" t="s">
        <v>32</v>
      </c>
      <c r="Z18" s="1029"/>
      <c r="AA18" s="465"/>
    </row>
    <row r="19" spans="1:27" ht="18.75" customHeight="1">
      <c r="A19" s="1008">
        <f t="shared" si="2"/>
        <v>7</v>
      </c>
      <c r="B19" s="522" t="s">
        <v>33</v>
      </c>
      <c r="C19" s="112">
        <v>3</v>
      </c>
      <c r="D19" s="239">
        <v>5596.97</v>
      </c>
      <c r="E19" s="112"/>
      <c r="F19" s="1025"/>
      <c r="G19" s="1030">
        <f t="shared" si="5"/>
        <v>3</v>
      </c>
      <c r="H19" s="1301">
        <f t="shared" si="5"/>
        <v>5596.97</v>
      </c>
      <c r="I19" s="112"/>
      <c r="J19" s="238"/>
      <c r="K19" s="112">
        <v>3</v>
      </c>
      <c r="L19" s="232">
        <v>16374</v>
      </c>
      <c r="M19" s="239"/>
      <c r="N19" s="1026"/>
      <c r="O19" s="241"/>
      <c r="P19" s="238"/>
      <c r="Q19" s="520">
        <f t="shared" si="3"/>
        <v>21970.97</v>
      </c>
      <c r="R19" s="52"/>
      <c r="S19" s="243"/>
      <c r="T19" s="465">
        <v>1200</v>
      </c>
      <c r="U19" s="232"/>
      <c r="V19" s="465"/>
      <c r="W19" s="520">
        <f t="shared" si="4"/>
        <v>1200</v>
      </c>
      <c r="Y19" s="522" t="s">
        <v>33</v>
      </c>
      <c r="Z19" s="1029">
        <v>1</v>
      </c>
      <c r="AA19" s="465">
        <v>2022.01</v>
      </c>
    </row>
    <row r="20" spans="1:27" ht="18.75" customHeight="1">
      <c r="A20" s="1008">
        <f t="shared" si="2"/>
        <v>8</v>
      </c>
      <c r="B20" s="522" t="s">
        <v>34</v>
      </c>
      <c r="C20" s="112">
        <v>8</v>
      </c>
      <c r="D20" s="239">
        <v>13227.23</v>
      </c>
      <c r="E20" s="112"/>
      <c r="F20" s="1025"/>
      <c r="G20" s="1030">
        <f t="shared" si="5"/>
        <v>8</v>
      </c>
      <c r="H20" s="1301">
        <f t="shared" si="5"/>
        <v>13227.23</v>
      </c>
      <c r="I20" s="112"/>
      <c r="J20" s="238"/>
      <c r="K20" s="112">
        <v>8</v>
      </c>
      <c r="L20" s="232">
        <v>27664</v>
      </c>
      <c r="M20" s="239"/>
      <c r="N20" s="1026"/>
      <c r="O20" s="241"/>
      <c r="P20" s="238"/>
      <c r="Q20" s="520">
        <f t="shared" si="3"/>
        <v>40891.229999999996</v>
      </c>
      <c r="R20" s="52"/>
      <c r="S20" s="243"/>
      <c r="T20" s="465">
        <v>3200</v>
      </c>
      <c r="U20" s="232"/>
      <c r="V20" s="465"/>
      <c r="W20" s="520">
        <f t="shared" si="4"/>
        <v>3200</v>
      </c>
      <c r="Y20" s="522" t="s">
        <v>34</v>
      </c>
      <c r="Z20" s="1029">
        <v>1</v>
      </c>
      <c r="AA20" s="465">
        <v>2716.49</v>
      </c>
    </row>
    <row r="21" spans="1:27" ht="18.75" customHeight="1">
      <c r="A21" s="1008">
        <f t="shared" si="2"/>
        <v>9</v>
      </c>
      <c r="B21" s="522" t="s">
        <v>35</v>
      </c>
      <c r="C21" s="112"/>
      <c r="D21" s="239"/>
      <c r="E21" s="112"/>
      <c r="F21" s="1025"/>
      <c r="G21" s="112"/>
      <c r="H21" s="1301">
        <f t="shared" si="5"/>
        <v>0</v>
      </c>
      <c r="I21" s="112"/>
      <c r="J21" s="238"/>
      <c r="K21" s="112"/>
      <c r="L21" s="232"/>
      <c r="M21" s="239"/>
      <c r="N21" s="1026"/>
      <c r="O21" s="241"/>
      <c r="P21" s="238"/>
      <c r="Q21" s="520">
        <f t="shared" si="3"/>
        <v>0</v>
      </c>
      <c r="R21" s="52"/>
      <c r="S21" s="243"/>
      <c r="T21" s="465"/>
      <c r="U21" s="232"/>
      <c r="V21" s="465"/>
      <c r="W21" s="520">
        <f t="shared" si="4"/>
        <v>0</v>
      </c>
      <c r="Y21" s="522" t="s">
        <v>35</v>
      </c>
      <c r="Z21" s="1029"/>
      <c r="AA21" s="465"/>
    </row>
    <row r="22" spans="1:27" ht="18.75" customHeight="1" thickBot="1">
      <c r="A22" s="1008">
        <f t="shared" si="2"/>
        <v>10</v>
      </c>
      <c r="B22" s="525" t="s">
        <v>36</v>
      </c>
      <c r="C22" s="473"/>
      <c r="D22" s="526"/>
      <c r="E22" s="473"/>
      <c r="F22" s="1031"/>
      <c r="G22" s="250"/>
      <c r="H22" s="1301">
        <f t="shared" si="5"/>
        <v>0</v>
      </c>
      <c r="I22" s="473"/>
      <c r="J22" s="528"/>
      <c r="K22" s="473"/>
      <c r="L22" s="251"/>
      <c r="M22" s="526"/>
      <c r="N22" s="1032"/>
      <c r="O22" s="260"/>
      <c r="P22" s="528"/>
      <c r="Q22" s="520">
        <f t="shared" si="3"/>
        <v>0</v>
      </c>
      <c r="R22" s="52"/>
      <c r="S22" s="243"/>
      <c r="T22" s="465"/>
      <c r="U22" s="232"/>
      <c r="V22" s="465"/>
      <c r="W22" s="520">
        <f t="shared" si="4"/>
        <v>0</v>
      </c>
      <c r="Y22" s="1033" t="s">
        <v>36</v>
      </c>
      <c r="Z22" s="1034">
        <v>2</v>
      </c>
      <c r="AA22" s="535">
        <v>1680.77</v>
      </c>
    </row>
    <row r="23" spans="1:27" ht="21" customHeight="1" thickBot="1">
      <c r="A23" s="1008">
        <f t="shared" si="2"/>
        <v>11</v>
      </c>
      <c r="B23" s="511" t="s">
        <v>37</v>
      </c>
      <c r="C23" s="199">
        <f aca="true" t="shared" si="6" ref="C23:I23">SUM(C24:C29)</f>
        <v>13</v>
      </c>
      <c r="D23" s="1035">
        <f t="shared" si="6"/>
        <v>9082.6</v>
      </c>
      <c r="E23" s="341">
        <f t="shared" si="6"/>
        <v>0</v>
      </c>
      <c r="F23" s="1036">
        <f t="shared" si="6"/>
        <v>0</v>
      </c>
      <c r="G23" s="341">
        <f>SUM(G24:G29)</f>
        <v>13</v>
      </c>
      <c r="H23" s="1036">
        <f>SUM(H24:H29)</f>
        <v>9082.6</v>
      </c>
      <c r="I23" s="340">
        <f t="shared" si="6"/>
        <v>0</v>
      </c>
      <c r="J23" s="264">
        <f>SUM(I24:I29)</f>
        <v>0</v>
      </c>
      <c r="K23" s="199">
        <f aca="true" t="shared" si="7" ref="K23:Q23">SUM(K24:K29)</f>
        <v>10</v>
      </c>
      <c r="L23" s="206">
        <f t="shared" si="7"/>
        <v>11150</v>
      </c>
      <c r="M23" s="205">
        <f t="shared" si="7"/>
        <v>0</v>
      </c>
      <c r="N23" s="1037">
        <f t="shared" si="7"/>
        <v>0</v>
      </c>
      <c r="O23" s="266">
        <f t="shared" si="7"/>
        <v>0</v>
      </c>
      <c r="P23" s="264">
        <f t="shared" si="7"/>
        <v>0</v>
      </c>
      <c r="Q23" s="530">
        <f t="shared" si="7"/>
        <v>20232.6</v>
      </c>
      <c r="R23" s="52"/>
      <c r="S23" s="208">
        <f>SUM(S24:S29)</f>
        <v>0</v>
      </c>
      <c r="T23" s="262">
        <f>SUM(T24:T29)</f>
        <v>4000</v>
      </c>
      <c r="U23" s="1019">
        <f>SUM(U24:U29)</f>
        <v>0</v>
      </c>
      <c r="V23" s="262">
        <f>SUM(V24:V29)</f>
        <v>0</v>
      </c>
      <c r="W23" s="494">
        <f>SUM(W24:W29)</f>
        <v>4000</v>
      </c>
      <c r="Y23" s="111" t="s">
        <v>137</v>
      </c>
      <c r="Z23" s="1023">
        <f>SUM(Z24:Z29)</f>
        <v>10</v>
      </c>
      <c r="AA23" s="1024">
        <f>SUM(AA24:AA29)</f>
        <v>6891.76</v>
      </c>
    </row>
    <row r="24" spans="1:27" ht="18.75" customHeight="1">
      <c r="A24" s="1008">
        <f t="shared" si="2"/>
        <v>12</v>
      </c>
      <c r="B24" s="513" t="s">
        <v>39</v>
      </c>
      <c r="C24" s="112"/>
      <c r="D24" s="239"/>
      <c r="E24" s="112"/>
      <c r="F24" s="1025"/>
      <c r="G24" s="112"/>
      <c r="H24" s="1301">
        <f aca="true" t="shared" si="8" ref="H24:H29">D24+F24</f>
        <v>0</v>
      </c>
      <c r="I24" s="112"/>
      <c r="J24" s="238"/>
      <c r="K24" s="112"/>
      <c r="L24" s="232"/>
      <c r="M24" s="239"/>
      <c r="N24" s="1026"/>
      <c r="O24" s="241"/>
      <c r="P24" s="238"/>
      <c r="Q24" s="520">
        <f t="shared" si="3"/>
        <v>0</v>
      </c>
      <c r="R24" s="52"/>
      <c r="S24" s="226"/>
      <c r="T24" s="519"/>
      <c r="U24" s="515"/>
      <c r="V24" s="519"/>
      <c r="W24" s="531">
        <f aca="true" t="shared" si="9" ref="W24:W29">SUM(S24:V24)</f>
        <v>0</v>
      </c>
      <c r="Y24" s="1038" t="s">
        <v>40</v>
      </c>
      <c r="Z24" s="1028">
        <v>3</v>
      </c>
      <c r="AA24" s="519">
        <v>1548.6</v>
      </c>
    </row>
    <row r="25" spans="1:27" ht="18.75" customHeight="1">
      <c r="A25" s="1008">
        <f t="shared" si="2"/>
        <v>13</v>
      </c>
      <c r="B25" s="533" t="s">
        <v>41</v>
      </c>
      <c r="C25" s="112"/>
      <c r="D25" s="239"/>
      <c r="E25" s="112"/>
      <c r="F25" s="1025"/>
      <c r="G25" s="112"/>
      <c r="H25" s="1301">
        <f t="shared" si="8"/>
        <v>0</v>
      </c>
      <c r="I25" s="112"/>
      <c r="J25" s="238"/>
      <c r="K25" s="112"/>
      <c r="L25" s="232"/>
      <c r="M25" s="239"/>
      <c r="N25" s="1026"/>
      <c r="O25" s="241"/>
      <c r="P25" s="238"/>
      <c r="Q25" s="520">
        <f t="shared" si="3"/>
        <v>0</v>
      </c>
      <c r="R25" s="52"/>
      <c r="S25" s="243"/>
      <c r="T25" s="465"/>
      <c r="U25" s="232"/>
      <c r="V25" s="465"/>
      <c r="W25" s="520">
        <f t="shared" si="9"/>
        <v>0</v>
      </c>
      <c r="Y25" s="533" t="s">
        <v>42</v>
      </c>
      <c r="Z25" s="1029">
        <v>1</v>
      </c>
      <c r="AA25" s="465">
        <v>781.28</v>
      </c>
    </row>
    <row r="26" spans="1:27" ht="18.75" customHeight="1">
      <c r="A26" s="1008">
        <f t="shared" si="2"/>
        <v>14</v>
      </c>
      <c r="B26" s="533" t="s">
        <v>43</v>
      </c>
      <c r="C26" s="112"/>
      <c r="D26" s="239"/>
      <c r="E26" s="112"/>
      <c r="F26" s="1025"/>
      <c r="G26" s="112"/>
      <c r="H26" s="1301">
        <f t="shared" si="8"/>
        <v>0</v>
      </c>
      <c r="I26" s="112"/>
      <c r="J26" s="238"/>
      <c r="K26" s="112"/>
      <c r="L26" s="232"/>
      <c r="M26" s="239"/>
      <c r="N26" s="1026"/>
      <c r="O26" s="241"/>
      <c r="P26" s="238"/>
      <c r="Q26" s="520">
        <f t="shared" si="3"/>
        <v>0</v>
      </c>
      <c r="R26" s="52"/>
      <c r="S26" s="243"/>
      <c r="T26" s="465"/>
      <c r="U26" s="232"/>
      <c r="V26" s="465"/>
      <c r="W26" s="520">
        <f t="shared" si="9"/>
        <v>0</v>
      </c>
      <c r="Y26" s="533" t="s">
        <v>44</v>
      </c>
      <c r="Z26" s="1029">
        <v>3</v>
      </c>
      <c r="AA26" s="465">
        <v>2347.16</v>
      </c>
    </row>
    <row r="27" spans="1:27" ht="18.75" customHeight="1">
      <c r="A27" s="1008">
        <f t="shared" si="2"/>
        <v>15</v>
      </c>
      <c r="B27" s="533" t="s">
        <v>45</v>
      </c>
      <c r="C27" s="112">
        <v>5</v>
      </c>
      <c r="D27" s="239">
        <v>3483.92</v>
      </c>
      <c r="E27" s="112"/>
      <c r="F27" s="1025"/>
      <c r="G27" s="1030">
        <f>C27+E27</f>
        <v>5</v>
      </c>
      <c r="H27" s="1301">
        <f t="shared" si="8"/>
        <v>3483.92</v>
      </c>
      <c r="I27" s="112"/>
      <c r="J27" s="238"/>
      <c r="K27" s="112">
        <v>3</v>
      </c>
      <c r="L27" s="232">
        <v>3324</v>
      </c>
      <c r="M27" s="239"/>
      <c r="N27" s="1026"/>
      <c r="O27" s="241"/>
      <c r="P27" s="238"/>
      <c r="Q27" s="520">
        <f t="shared" si="3"/>
        <v>6807.92</v>
      </c>
      <c r="R27" s="52"/>
      <c r="S27" s="243"/>
      <c r="T27" s="465">
        <v>1200</v>
      </c>
      <c r="U27" s="232"/>
      <c r="V27" s="465"/>
      <c r="W27" s="520">
        <f t="shared" si="9"/>
        <v>1200</v>
      </c>
      <c r="Y27" s="533" t="s">
        <v>46</v>
      </c>
      <c r="Z27" s="1029">
        <v>2</v>
      </c>
      <c r="AA27" s="465">
        <v>1418.28</v>
      </c>
    </row>
    <row r="28" spans="1:27" ht="18.75" customHeight="1">
      <c r="A28" s="1008">
        <f t="shared" si="2"/>
        <v>16</v>
      </c>
      <c r="B28" s="533" t="s">
        <v>47</v>
      </c>
      <c r="C28" s="112">
        <v>4</v>
      </c>
      <c r="D28" s="239">
        <v>2705.42</v>
      </c>
      <c r="E28" s="112"/>
      <c r="F28" s="1025"/>
      <c r="G28" s="1030">
        <f>C28+E28</f>
        <v>4</v>
      </c>
      <c r="H28" s="1301">
        <f t="shared" si="8"/>
        <v>2705.42</v>
      </c>
      <c r="I28" s="112"/>
      <c r="J28" s="238"/>
      <c r="K28" s="112">
        <v>4</v>
      </c>
      <c r="L28" s="232">
        <v>4472</v>
      </c>
      <c r="M28" s="239"/>
      <c r="N28" s="1026"/>
      <c r="O28" s="241"/>
      <c r="P28" s="238"/>
      <c r="Q28" s="520">
        <f t="shared" si="3"/>
        <v>7177.42</v>
      </c>
      <c r="R28" s="52"/>
      <c r="S28" s="243"/>
      <c r="T28" s="465">
        <v>1600</v>
      </c>
      <c r="U28" s="232"/>
      <c r="V28" s="465"/>
      <c r="W28" s="520">
        <f t="shared" si="9"/>
        <v>1600</v>
      </c>
      <c r="Y28" s="533" t="s">
        <v>48</v>
      </c>
      <c r="Z28" s="1029">
        <v>1</v>
      </c>
      <c r="AA28" s="465">
        <v>796.44</v>
      </c>
    </row>
    <row r="29" spans="1:27" ht="18.75" customHeight="1" thickBot="1">
      <c r="A29" s="1008">
        <f t="shared" si="2"/>
        <v>17</v>
      </c>
      <c r="B29" s="534" t="s">
        <v>49</v>
      </c>
      <c r="C29" s="112">
        <v>4</v>
      </c>
      <c r="D29" s="239">
        <v>2893.26</v>
      </c>
      <c r="E29" s="112"/>
      <c r="F29" s="1025"/>
      <c r="G29" s="1030">
        <f>C29+E29</f>
        <v>4</v>
      </c>
      <c r="H29" s="1301">
        <f t="shared" si="8"/>
        <v>2893.26</v>
      </c>
      <c r="I29" s="112"/>
      <c r="J29" s="238"/>
      <c r="K29" s="112">
        <v>3</v>
      </c>
      <c r="L29" s="232">
        <v>3354</v>
      </c>
      <c r="M29" s="239"/>
      <c r="N29" s="1026"/>
      <c r="O29" s="241"/>
      <c r="P29" s="238"/>
      <c r="Q29" s="520">
        <f t="shared" si="3"/>
        <v>6247.26</v>
      </c>
      <c r="R29" s="52"/>
      <c r="S29" s="274"/>
      <c r="T29" s="535">
        <v>1200</v>
      </c>
      <c r="U29" s="354"/>
      <c r="V29" s="535"/>
      <c r="W29" s="536">
        <f t="shared" si="9"/>
        <v>1200</v>
      </c>
      <c r="Y29" s="1039" t="s">
        <v>50</v>
      </c>
      <c r="Z29" s="1034"/>
      <c r="AA29" s="535"/>
    </row>
    <row r="30" spans="1:27" ht="21" customHeight="1" thickBot="1">
      <c r="A30" s="1008">
        <f t="shared" si="2"/>
        <v>18</v>
      </c>
      <c r="B30" s="537" t="s">
        <v>51</v>
      </c>
      <c r="C30" s="199">
        <f aca="true" t="shared" si="10" ref="C30:Q30">SUM(C31:C36)</f>
        <v>73</v>
      </c>
      <c r="D30" s="205">
        <f t="shared" si="10"/>
        <v>47004.65</v>
      </c>
      <c r="E30" s="201">
        <f t="shared" si="10"/>
        <v>1</v>
      </c>
      <c r="F30" s="339">
        <f t="shared" si="10"/>
        <v>597.51</v>
      </c>
      <c r="G30" s="201">
        <f t="shared" si="10"/>
        <v>74</v>
      </c>
      <c r="H30" s="339">
        <f t="shared" si="10"/>
        <v>47602.159999999996</v>
      </c>
      <c r="I30" s="199">
        <f t="shared" si="10"/>
        <v>0</v>
      </c>
      <c r="J30" s="264">
        <f t="shared" si="10"/>
        <v>0</v>
      </c>
      <c r="K30" s="199">
        <f t="shared" si="10"/>
        <v>45</v>
      </c>
      <c r="L30" s="206">
        <f t="shared" si="10"/>
        <v>51024.92</v>
      </c>
      <c r="M30" s="205">
        <f t="shared" si="10"/>
        <v>0</v>
      </c>
      <c r="N30" s="1037">
        <f t="shared" si="10"/>
        <v>0</v>
      </c>
      <c r="O30" s="266">
        <f t="shared" si="10"/>
        <v>0</v>
      </c>
      <c r="P30" s="264">
        <f t="shared" si="10"/>
        <v>0</v>
      </c>
      <c r="Q30" s="494">
        <f t="shared" si="10"/>
        <v>98627.08</v>
      </c>
      <c r="R30" s="27"/>
      <c r="S30" s="208">
        <f>SUM(S31:S36)</f>
        <v>0</v>
      </c>
      <c r="T30" s="204">
        <f>SUM(T31:T36)</f>
        <v>18000</v>
      </c>
      <c r="U30" s="206">
        <f>SUM(U31:U36)</f>
        <v>0</v>
      </c>
      <c r="V30" s="204">
        <f>SUM(V31:V36)</f>
        <v>0</v>
      </c>
      <c r="W30" s="494">
        <f>SUM(W31:W36)</f>
        <v>18000</v>
      </c>
      <c r="Y30" s="1040" t="s">
        <v>138</v>
      </c>
      <c r="Z30" s="1023">
        <f>SUM(Z31:Z36)</f>
        <v>252</v>
      </c>
      <c r="AA30" s="1024">
        <f>SUM(AA31:AA36)</f>
        <v>182681.74</v>
      </c>
    </row>
    <row r="31" spans="1:27" ht="18.75" customHeight="1">
      <c r="A31" s="1008">
        <f t="shared" si="2"/>
        <v>19</v>
      </c>
      <c r="B31" s="539" t="s">
        <v>53</v>
      </c>
      <c r="C31" s="112">
        <v>11</v>
      </c>
      <c r="D31" s="239">
        <v>6976.05</v>
      </c>
      <c r="E31" s="112">
        <v>1</v>
      </c>
      <c r="F31" s="1025">
        <v>597.51</v>
      </c>
      <c r="G31" s="1030">
        <f aca="true" t="shared" si="11" ref="G31:H36">C31+E31</f>
        <v>12</v>
      </c>
      <c r="H31" s="1301">
        <f t="shared" si="11"/>
        <v>7573.56</v>
      </c>
      <c r="I31" s="112"/>
      <c r="J31" s="238"/>
      <c r="K31" s="112">
        <v>5</v>
      </c>
      <c r="L31" s="232">
        <v>6552.1</v>
      </c>
      <c r="M31" s="239"/>
      <c r="N31" s="1026"/>
      <c r="O31" s="241"/>
      <c r="P31" s="238"/>
      <c r="Q31" s="520">
        <f t="shared" si="3"/>
        <v>14125.66</v>
      </c>
      <c r="R31" s="52"/>
      <c r="S31" s="226"/>
      <c r="T31" s="519">
        <v>2000</v>
      </c>
      <c r="U31" s="515"/>
      <c r="V31" s="519"/>
      <c r="W31" s="531">
        <f aca="true" t="shared" si="12" ref="W31:W36">SUM(S31:V31)</f>
        <v>2000</v>
      </c>
      <c r="Y31" s="1027" t="s">
        <v>54</v>
      </c>
      <c r="Z31" s="1028">
        <v>234</v>
      </c>
      <c r="AA31" s="519">
        <v>171411.8</v>
      </c>
    </row>
    <row r="32" spans="1:27" ht="18.75" customHeight="1">
      <c r="A32" s="1008">
        <f t="shared" si="2"/>
        <v>20</v>
      </c>
      <c r="B32" s="522" t="s">
        <v>55</v>
      </c>
      <c r="C32" s="112">
        <v>17</v>
      </c>
      <c r="D32" s="239">
        <v>11199.09</v>
      </c>
      <c r="E32" s="112"/>
      <c r="F32" s="1025"/>
      <c r="G32" s="1030">
        <f t="shared" si="11"/>
        <v>17</v>
      </c>
      <c r="H32" s="1301">
        <f t="shared" si="11"/>
        <v>11199.09</v>
      </c>
      <c r="I32" s="112"/>
      <c r="J32" s="238"/>
      <c r="K32" s="112">
        <v>10</v>
      </c>
      <c r="L32" s="232">
        <v>11090</v>
      </c>
      <c r="M32" s="239"/>
      <c r="N32" s="1026"/>
      <c r="O32" s="241"/>
      <c r="P32" s="238"/>
      <c r="Q32" s="520">
        <f t="shared" si="3"/>
        <v>22289.09</v>
      </c>
      <c r="R32" s="52"/>
      <c r="S32" s="243"/>
      <c r="T32" s="465">
        <v>4000</v>
      </c>
      <c r="U32" s="232"/>
      <c r="V32" s="465"/>
      <c r="W32" s="520">
        <f t="shared" si="12"/>
        <v>4000</v>
      </c>
      <c r="Y32" s="522" t="s">
        <v>56</v>
      </c>
      <c r="Z32" s="1029">
        <v>16</v>
      </c>
      <c r="AA32" s="465">
        <v>10168.53</v>
      </c>
    </row>
    <row r="33" spans="1:27" ht="18.75" customHeight="1">
      <c r="A33" s="1008">
        <f t="shared" si="2"/>
        <v>21</v>
      </c>
      <c r="B33" s="522" t="s">
        <v>57</v>
      </c>
      <c r="C33" s="112">
        <v>16</v>
      </c>
      <c r="D33" s="239">
        <v>10348.15</v>
      </c>
      <c r="E33" s="112"/>
      <c r="F33" s="1025"/>
      <c r="G33" s="1030">
        <f t="shared" si="11"/>
        <v>16</v>
      </c>
      <c r="H33" s="1301">
        <f t="shared" si="11"/>
        <v>10348.15</v>
      </c>
      <c r="I33" s="112"/>
      <c r="J33" s="238"/>
      <c r="K33" s="112">
        <v>12</v>
      </c>
      <c r="L33" s="232">
        <v>13386</v>
      </c>
      <c r="M33" s="239"/>
      <c r="N33" s="1026"/>
      <c r="O33" s="241"/>
      <c r="P33" s="238"/>
      <c r="Q33" s="520">
        <f t="shared" si="3"/>
        <v>23734.15</v>
      </c>
      <c r="R33" s="52"/>
      <c r="S33" s="243"/>
      <c r="T33" s="465">
        <v>4800</v>
      </c>
      <c r="U33" s="232"/>
      <c r="V33" s="465"/>
      <c r="W33" s="520">
        <f t="shared" si="12"/>
        <v>4800</v>
      </c>
      <c r="Y33" s="522" t="s">
        <v>58</v>
      </c>
      <c r="Z33" s="1029">
        <v>2</v>
      </c>
      <c r="AA33" s="465">
        <v>1101.41</v>
      </c>
    </row>
    <row r="34" spans="1:27" ht="18.75" customHeight="1">
      <c r="A34" s="1008">
        <f t="shared" si="2"/>
        <v>22</v>
      </c>
      <c r="B34" s="522" t="s">
        <v>59</v>
      </c>
      <c r="C34" s="112">
        <v>13</v>
      </c>
      <c r="D34" s="239">
        <v>7943.57</v>
      </c>
      <c r="E34" s="112"/>
      <c r="F34" s="1025"/>
      <c r="G34" s="1030">
        <f t="shared" si="11"/>
        <v>13</v>
      </c>
      <c r="H34" s="1301">
        <f t="shared" si="11"/>
        <v>7943.57</v>
      </c>
      <c r="I34" s="112"/>
      <c r="J34" s="238"/>
      <c r="K34" s="112">
        <v>14</v>
      </c>
      <c r="L34" s="232">
        <v>15652</v>
      </c>
      <c r="M34" s="239"/>
      <c r="N34" s="1026"/>
      <c r="O34" s="241"/>
      <c r="P34" s="238"/>
      <c r="Q34" s="520">
        <f t="shared" si="3"/>
        <v>23595.57</v>
      </c>
      <c r="R34" s="52"/>
      <c r="S34" s="243"/>
      <c r="T34" s="465">
        <v>5600</v>
      </c>
      <c r="U34" s="232"/>
      <c r="V34" s="465"/>
      <c r="W34" s="520">
        <f t="shared" si="12"/>
        <v>5600</v>
      </c>
      <c r="Y34" s="522" t="s">
        <v>60</v>
      </c>
      <c r="Z34" s="1029"/>
      <c r="AA34" s="465"/>
    </row>
    <row r="35" spans="1:27" ht="18.75" customHeight="1">
      <c r="A35" s="1008">
        <f t="shared" si="2"/>
        <v>23</v>
      </c>
      <c r="B35" s="522" t="s">
        <v>61</v>
      </c>
      <c r="C35" s="112">
        <v>13</v>
      </c>
      <c r="D35" s="239">
        <v>8598.66</v>
      </c>
      <c r="E35" s="112"/>
      <c r="F35" s="1025"/>
      <c r="G35" s="1030">
        <f t="shared" si="11"/>
        <v>13</v>
      </c>
      <c r="H35" s="1301">
        <f t="shared" si="11"/>
        <v>8598.66</v>
      </c>
      <c r="I35" s="112"/>
      <c r="J35" s="238"/>
      <c r="K35" s="112">
        <v>2</v>
      </c>
      <c r="L35" s="232">
        <v>2138.82</v>
      </c>
      <c r="M35" s="239"/>
      <c r="N35" s="1026"/>
      <c r="O35" s="241"/>
      <c r="P35" s="238"/>
      <c r="Q35" s="520">
        <f t="shared" si="3"/>
        <v>10737.48</v>
      </c>
      <c r="R35" s="52"/>
      <c r="S35" s="243"/>
      <c r="T35" s="465">
        <v>800</v>
      </c>
      <c r="U35" s="232"/>
      <c r="V35" s="465"/>
      <c r="W35" s="520">
        <f t="shared" si="12"/>
        <v>800</v>
      </c>
      <c r="Y35" s="522" t="s">
        <v>62</v>
      </c>
      <c r="Z35" s="1029"/>
      <c r="AA35" s="465"/>
    </row>
    <row r="36" spans="1:27" ht="18.75" customHeight="1" thickBot="1">
      <c r="A36" s="1008">
        <f t="shared" si="2"/>
        <v>24</v>
      </c>
      <c r="B36" s="525" t="s">
        <v>63</v>
      </c>
      <c r="C36" s="112">
        <v>3</v>
      </c>
      <c r="D36" s="239">
        <v>1939.13</v>
      </c>
      <c r="E36" s="112"/>
      <c r="F36" s="1025"/>
      <c r="G36" s="1030">
        <f t="shared" si="11"/>
        <v>3</v>
      </c>
      <c r="H36" s="1301">
        <f t="shared" si="11"/>
        <v>1939.13</v>
      </c>
      <c r="I36" s="112"/>
      <c r="J36" s="238"/>
      <c r="K36" s="112">
        <v>2</v>
      </c>
      <c r="L36" s="232">
        <v>2206</v>
      </c>
      <c r="M36" s="239"/>
      <c r="N36" s="1026"/>
      <c r="O36" s="241"/>
      <c r="P36" s="238"/>
      <c r="Q36" s="520">
        <f t="shared" si="3"/>
        <v>4145.13</v>
      </c>
      <c r="R36" s="52"/>
      <c r="S36" s="274"/>
      <c r="T36" s="535">
        <v>800</v>
      </c>
      <c r="U36" s="354"/>
      <c r="V36" s="535"/>
      <c r="W36" s="536">
        <f t="shared" si="12"/>
        <v>800</v>
      </c>
      <c r="Y36" s="1033" t="s">
        <v>64</v>
      </c>
      <c r="Z36" s="1034"/>
      <c r="AA36" s="535"/>
    </row>
    <row r="37" spans="1:27" ht="21" customHeight="1" thickBot="1">
      <c r="A37" s="1008">
        <f t="shared" si="2"/>
        <v>25</v>
      </c>
      <c r="B37" s="511" t="s">
        <v>65</v>
      </c>
      <c r="C37" s="199">
        <f aca="true" t="shared" si="13" ref="C37:Q37">SUM(C38:C42)</f>
        <v>24</v>
      </c>
      <c r="D37" s="205">
        <f t="shared" si="13"/>
        <v>15061.079999999998</v>
      </c>
      <c r="E37" s="199">
        <f>SUM(E38:E42)</f>
        <v>0</v>
      </c>
      <c r="F37" s="339">
        <f>SUM(F38:F42)</f>
        <v>0</v>
      </c>
      <c r="G37" s="199">
        <f>SUM(G38:G42)</f>
        <v>24</v>
      </c>
      <c r="H37" s="339">
        <f>SUM(H38:H42)</f>
        <v>15061.079999999998</v>
      </c>
      <c r="I37" s="199">
        <f t="shared" si="13"/>
        <v>0</v>
      </c>
      <c r="J37" s="264">
        <f t="shared" si="13"/>
        <v>0</v>
      </c>
      <c r="K37" s="199">
        <f t="shared" si="13"/>
        <v>9</v>
      </c>
      <c r="L37" s="206">
        <f t="shared" si="13"/>
        <v>9987.64</v>
      </c>
      <c r="M37" s="205">
        <f t="shared" si="13"/>
        <v>0</v>
      </c>
      <c r="N37" s="1037">
        <f t="shared" si="13"/>
        <v>0</v>
      </c>
      <c r="O37" s="266">
        <f t="shared" si="13"/>
        <v>0</v>
      </c>
      <c r="P37" s="264">
        <f t="shared" si="13"/>
        <v>0</v>
      </c>
      <c r="Q37" s="494">
        <f t="shared" si="13"/>
        <v>25048.72</v>
      </c>
      <c r="R37" s="27"/>
      <c r="S37" s="208">
        <f>SUM(S38:S42)</f>
        <v>0</v>
      </c>
      <c r="T37" s="204">
        <f>SUM(T38:T42)</f>
        <v>3600</v>
      </c>
      <c r="U37" s="206">
        <f>SUM(U38:U42)</f>
        <v>0</v>
      </c>
      <c r="V37" s="204">
        <f>SUM(V38:V42)</f>
        <v>0</v>
      </c>
      <c r="W37" s="494">
        <f>SUM(W38:W42)</f>
        <v>3600</v>
      </c>
      <c r="Y37" s="111" t="s">
        <v>139</v>
      </c>
      <c r="Z37" s="1023">
        <f>SUM(Z38:Z42)</f>
        <v>4</v>
      </c>
      <c r="AA37" s="1024">
        <f>SUM(AA38:AA42)</f>
        <v>2442.29</v>
      </c>
    </row>
    <row r="38" spans="1:27" ht="18.75" customHeight="1">
      <c r="A38" s="1008">
        <f t="shared" si="2"/>
        <v>26</v>
      </c>
      <c r="B38" s="539" t="s">
        <v>67</v>
      </c>
      <c r="C38" s="112">
        <v>3</v>
      </c>
      <c r="D38" s="239">
        <v>1873.4</v>
      </c>
      <c r="E38" s="112"/>
      <c r="F38" s="1025"/>
      <c r="G38" s="1030">
        <f>C38+E38</f>
        <v>3</v>
      </c>
      <c r="H38" s="1301">
        <f aca="true" t="shared" si="14" ref="H38:H48">D38+F38</f>
        <v>1873.4</v>
      </c>
      <c r="I38" s="112"/>
      <c r="J38" s="238"/>
      <c r="K38" s="112">
        <v>1</v>
      </c>
      <c r="L38" s="232">
        <v>1080.82</v>
      </c>
      <c r="M38" s="239"/>
      <c r="N38" s="1026"/>
      <c r="O38" s="241"/>
      <c r="P38" s="238"/>
      <c r="Q38" s="520">
        <f t="shared" si="3"/>
        <v>2954.2200000000003</v>
      </c>
      <c r="R38" s="52"/>
      <c r="S38" s="226"/>
      <c r="T38" s="519">
        <v>400</v>
      </c>
      <c r="U38" s="515"/>
      <c r="V38" s="519"/>
      <c r="W38" s="520">
        <f>SUM(S38:V38)</f>
        <v>400</v>
      </c>
      <c r="Y38" s="1027" t="s">
        <v>68</v>
      </c>
      <c r="Z38" s="1028">
        <v>4</v>
      </c>
      <c r="AA38" s="519">
        <v>2442.29</v>
      </c>
    </row>
    <row r="39" spans="1:27" ht="18.75" customHeight="1">
      <c r="A39" s="1008">
        <f t="shared" si="2"/>
        <v>27</v>
      </c>
      <c r="B39" s="522" t="s">
        <v>69</v>
      </c>
      <c r="C39" s="112">
        <v>12</v>
      </c>
      <c r="D39" s="239">
        <v>7489.75</v>
      </c>
      <c r="E39" s="112"/>
      <c r="F39" s="1025"/>
      <c r="G39" s="1030">
        <f>C39+E39</f>
        <v>12</v>
      </c>
      <c r="H39" s="1301">
        <f t="shared" si="14"/>
        <v>7489.75</v>
      </c>
      <c r="I39" s="112"/>
      <c r="J39" s="238"/>
      <c r="K39" s="112">
        <v>1</v>
      </c>
      <c r="L39" s="232">
        <v>1118</v>
      </c>
      <c r="M39" s="239"/>
      <c r="N39" s="1026"/>
      <c r="O39" s="241"/>
      <c r="P39" s="238"/>
      <c r="Q39" s="520">
        <f t="shared" si="3"/>
        <v>8607.75</v>
      </c>
      <c r="R39" s="52"/>
      <c r="S39" s="243"/>
      <c r="T39" s="465">
        <v>400</v>
      </c>
      <c r="U39" s="232"/>
      <c r="V39" s="465"/>
      <c r="W39" s="520">
        <f>SUM(S39:V39)</f>
        <v>400</v>
      </c>
      <c r="Y39" s="522" t="s">
        <v>70</v>
      </c>
      <c r="Z39" s="1029"/>
      <c r="AA39" s="465"/>
    </row>
    <row r="40" spans="1:27" ht="18.75" customHeight="1">
      <c r="A40" s="1008">
        <f t="shared" si="2"/>
        <v>28</v>
      </c>
      <c r="B40" s="522" t="s">
        <v>71</v>
      </c>
      <c r="C40" s="112">
        <v>2</v>
      </c>
      <c r="D40" s="239">
        <v>1232.55</v>
      </c>
      <c r="E40" s="112"/>
      <c r="F40" s="1025"/>
      <c r="G40" s="1030">
        <f>C40+E40</f>
        <v>2</v>
      </c>
      <c r="H40" s="1301">
        <f t="shared" si="14"/>
        <v>1232.55</v>
      </c>
      <c r="I40" s="112"/>
      <c r="J40" s="238"/>
      <c r="K40" s="112">
        <v>2</v>
      </c>
      <c r="L40" s="232">
        <v>2236</v>
      </c>
      <c r="M40" s="239"/>
      <c r="N40" s="1026"/>
      <c r="O40" s="241"/>
      <c r="P40" s="238"/>
      <c r="Q40" s="520">
        <f t="shared" si="3"/>
        <v>3468.55</v>
      </c>
      <c r="R40" s="52"/>
      <c r="S40" s="243"/>
      <c r="T40" s="465">
        <v>800</v>
      </c>
      <c r="U40" s="232"/>
      <c r="V40" s="465"/>
      <c r="W40" s="520">
        <f>SUM(S40:V40)</f>
        <v>800</v>
      </c>
      <c r="Y40" s="522" t="s">
        <v>72</v>
      </c>
      <c r="Z40" s="1029"/>
      <c r="AA40" s="465"/>
    </row>
    <row r="41" spans="1:27" ht="18.75" customHeight="1">
      <c r="A41" s="1008">
        <f t="shared" si="2"/>
        <v>29</v>
      </c>
      <c r="B41" s="522" t="s">
        <v>73</v>
      </c>
      <c r="C41" s="112">
        <v>7</v>
      </c>
      <c r="D41" s="239">
        <v>4465.38</v>
      </c>
      <c r="E41" s="112"/>
      <c r="F41" s="1025"/>
      <c r="G41" s="1030">
        <f>C41+E41</f>
        <v>7</v>
      </c>
      <c r="H41" s="1301">
        <f t="shared" si="14"/>
        <v>4465.38</v>
      </c>
      <c r="I41" s="112"/>
      <c r="J41" s="238"/>
      <c r="K41" s="112">
        <v>5</v>
      </c>
      <c r="L41" s="232">
        <v>5552.82</v>
      </c>
      <c r="M41" s="239"/>
      <c r="N41" s="1026"/>
      <c r="O41" s="241"/>
      <c r="P41" s="238"/>
      <c r="Q41" s="520">
        <f t="shared" si="3"/>
        <v>10018.2</v>
      </c>
      <c r="R41" s="52"/>
      <c r="S41" s="243"/>
      <c r="T41" s="465">
        <v>2000</v>
      </c>
      <c r="U41" s="232"/>
      <c r="V41" s="465"/>
      <c r="W41" s="520">
        <f>SUM(S41:V41)</f>
        <v>2000</v>
      </c>
      <c r="Y41" s="522" t="s">
        <v>74</v>
      </c>
      <c r="Z41" s="1029"/>
      <c r="AA41" s="465"/>
    </row>
    <row r="42" spans="1:27" ht="18.75" customHeight="1" thickBot="1">
      <c r="A42" s="1008">
        <f t="shared" si="2"/>
        <v>30</v>
      </c>
      <c r="B42" s="525" t="s">
        <v>75</v>
      </c>
      <c r="C42" s="112"/>
      <c r="D42" s="239"/>
      <c r="E42" s="112"/>
      <c r="F42" s="1025"/>
      <c r="G42" s="112"/>
      <c r="H42" s="1301">
        <f t="shared" si="14"/>
        <v>0</v>
      </c>
      <c r="I42" s="112"/>
      <c r="J42" s="238"/>
      <c r="K42" s="112"/>
      <c r="L42" s="232"/>
      <c r="M42" s="239"/>
      <c r="N42" s="1026"/>
      <c r="O42" s="241"/>
      <c r="P42" s="238"/>
      <c r="Q42" s="520">
        <f t="shared" si="3"/>
        <v>0</v>
      </c>
      <c r="R42" s="52"/>
      <c r="S42" s="274"/>
      <c r="T42" s="535"/>
      <c r="U42" s="354"/>
      <c r="V42" s="535"/>
      <c r="W42" s="520">
        <f>SUM(S42:V42)</f>
        <v>0</v>
      </c>
      <c r="Y42" s="1033" t="s">
        <v>76</v>
      </c>
      <c r="Z42" s="1034"/>
      <c r="AA42" s="535"/>
    </row>
    <row r="43" spans="1:27" ht="21" customHeight="1" thickBot="1">
      <c r="A43" s="1008">
        <f t="shared" si="2"/>
        <v>31</v>
      </c>
      <c r="B43" s="511" t="s">
        <v>77</v>
      </c>
      <c r="C43" s="199">
        <f aca="true" t="shared" si="15" ref="C43:H43">SUM(C44:C48)</f>
        <v>0</v>
      </c>
      <c r="D43" s="205">
        <f t="shared" si="15"/>
        <v>0</v>
      </c>
      <c r="E43" s="201">
        <f t="shared" si="15"/>
        <v>0</v>
      </c>
      <c r="F43" s="339">
        <f t="shared" si="15"/>
        <v>0</v>
      </c>
      <c r="G43" s="201">
        <f t="shared" si="15"/>
        <v>0</v>
      </c>
      <c r="H43" s="339">
        <f t="shared" si="15"/>
        <v>0</v>
      </c>
      <c r="I43" s="199">
        <f aca="true" t="shared" si="16" ref="I43:Q43">SUM(I44:I48)</f>
        <v>0</v>
      </c>
      <c r="J43" s="264">
        <f t="shared" si="16"/>
        <v>0</v>
      </c>
      <c r="K43" s="199">
        <f t="shared" si="16"/>
        <v>0</v>
      </c>
      <c r="L43" s="206">
        <f t="shared" si="16"/>
        <v>0</v>
      </c>
      <c r="M43" s="205">
        <f t="shared" si="16"/>
        <v>0</v>
      </c>
      <c r="N43" s="1037">
        <f t="shared" si="16"/>
        <v>0</v>
      </c>
      <c r="O43" s="266">
        <f t="shared" si="16"/>
        <v>0</v>
      </c>
      <c r="P43" s="264">
        <f t="shared" si="16"/>
        <v>0</v>
      </c>
      <c r="Q43" s="494">
        <f t="shared" si="16"/>
        <v>0</v>
      </c>
      <c r="R43" s="52"/>
      <c r="S43" s="208">
        <f>SUM(S44:S48)</f>
        <v>0</v>
      </c>
      <c r="T43" s="204">
        <f>SUM(T44:T48)</f>
        <v>0</v>
      </c>
      <c r="U43" s="206">
        <f>SUM(U44:U48)</f>
        <v>0</v>
      </c>
      <c r="V43" s="204">
        <f>SUM(V44:V48)</f>
        <v>0</v>
      </c>
      <c r="W43" s="494">
        <f>SUM(W44:W48)</f>
        <v>0</v>
      </c>
      <c r="Y43" s="111" t="s">
        <v>77</v>
      </c>
      <c r="Z43" s="1023">
        <f>SUM(Z44:Z48)</f>
        <v>0</v>
      </c>
      <c r="AA43" s="1024">
        <f>SUM(AA44:AA48)</f>
        <v>0</v>
      </c>
    </row>
    <row r="44" spans="1:27" ht="18.75" customHeight="1">
      <c r="A44" s="1008">
        <f t="shared" si="2"/>
        <v>32</v>
      </c>
      <c r="B44" s="539">
        <v>12</v>
      </c>
      <c r="C44" s="112"/>
      <c r="D44" s="239"/>
      <c r="E44" s="112"/>
      <c r="F44" s="1025"/>
      <c r="G44" s="112"/>
      <c r="H44" s="1301">
        <f t="shared" si="14"/>
        <v>0</v>
      </c>
      <c r="I44" s="112"/>
      <c r="J44" s="238"/>
      <c r="K44" s="112"/>
      <c r="L44" s="232"/>
      <c r="M44" s="239"/>
      <c r="N44" s="1026"/>
      <c r="O44" s="241"/>
      <c r="P44" s="238"/>
      <c r="Q44" s="520">
        <f t="shared" si="3"/>
        <v>0</v>
      </c>
      <c r="R44" s="52"/>
      <c r="S44" s="226"/>
      <c r="T44" s="519"/>
      <c r="U44" s="515"/>
      <c r="V44" s="519"/>
      <c r="W44" s="520">
        <f>SUM(S44:V44)</f>
        <v>0</v>
      </c>
      <c r="Y44" s="1027">
        <v>12</v>
      </c>
      <c r="Z44" s="1028"/>
      <c r="AA44" s="519"/>
    </row>
    <row r="45" spans="1:27" ht="18.75" customHeight="1">
      <c r="A45" s="1008">
        <f t="shared" si="2"/>
        <v>33</v>
      </c>
      <c r="B45" s="539">
        <v>11</v>
      </c>
      <c r="C45" s="112"/>
      <c r="D45" s="239"/>
      <c r="E45" s="112"/>
      <c r="F45" s="1025"/>
      <c r="G45" s="112"/>
      <c r="H45" s="1301">
        <f t="shared" si="14"/>
        <v>0</v>
      </c>
      <c r="I45" s="112"/>
      <c r="J45" s="238"/>
      <c r="K45" s="112"/>
      <c r="L45" s="232"/>
      <c r="M45" s="239"/>
      <c r="N45" s="1026"/>
      <c r="O45" s="241"/>
      <c r="P45" s="238"/>
      <c r="Q45" s="520">
        <f t="shared" si="3"/>
        <v>0</v>
      </c>
      <c r="R45" s="52"/>
      <c r="S45" s="296"/>
      <c r="T45" s="544"/>
      <c r="U45" s="215"/>
      <c r="V45" s="544"/>
      <c r="W45" s="520">
        <f>SUM(S45:V45)</f>
        <v>0</v>
      </c>
      <c r="Y45" s="522">
        <v>11</v>
      </c>
      <c r="Z45" s="1029"/>
      <c r="AA45" s="465"/>
    </row>
    <row r="46" spans="1:27" ht="18.75" customHeight="1">
      <c r="A46" s="1008">
        <f t="shared" si="2"/>
        <v>34</v>
      </c>
      <c r="B46" s="539">
        <v>10</v>
      </c>
      <c r="C46" s="112"/>
      <c r="D46" s="239"/>
      <c r="E46" s="112"/>
      <c r="F46" s="1025"/>
      <c r="G46" s="112"/>
      <c r="H46" s="1301">
        <f t="shared" si="14"/>
        <v>0</v>
      </c>
      <c r="I46" s="112"/>
      <c r="J46" s="238"/>
      <c r="K46" s="112"/>
      <c r="L46" s="232"/>
      <c r="M46" s="239"/>
      <c r="N46" s="1026"/>
      <c r="O46" s="241"/>
      <c r="P46" s="238"/>
      <c r="Q46" s="520">
        <f t="shared" si="3"/>
        <v>0</v>
      </c>
      <c r="R46" s="52"/>
      <c r="S46" s="296"/>
      <c r="T46" s="544"/>
      <c r="U46" s="215"/>
      <c r="V46" s="544"/>
      <c r="W46" s="520">
        <f>SUM(S46:V46)</f>
        <v>0</v>
      </c>
      <c r="Y46" s="522">
        <v>10</v>
      </c>
      <c r="Z46" s="1029"/>
      <c r="AA46" s="465"/>
    </row>
    <row r="47" spans="1:27" ht="18.75" customHeight="1">
      <c r="A47" s="1008">
        <f t="shared" si="2"/>
        <v>35</v>
      </c>
      <c r="B47" s="545">
        <v>9</v>
      </c>
      <c r="C47" s="112"/>
      <c r="D47" s="239"/>
      <c r="E47" s="112"/>
      <c r="F47" s="1025"/>
      <c r="G47" s="112"/>
      <c r="H47" s="1301">
        <f t="shared" si="14"/>
        <v>0</v>
      </c>
      <c r="I47" s="112"/>
      <c r="J47" s="238"/>
      <c r="K47" s="112"/>
      <c r="L47" s="232"/>
      <c r="M47" s="239"/>
      <c r="N47" s="1026"/>
      <c r="O47" s="241"/>
      <c r="P47" s="238"/>
      <c r="Q47" s="520">
        <f t="shared" si="3"/>
        <v>0</v>
      </c>
      <c r="R47" s="52"/>
      <c r="S47" s="243"/>
      <c r="T47" s="465"/>
      <c r="U47" s="232"/>
      <c r="V47" s="465"/>
      <c r="W47" s="520">
        <f>SUM(S47:V47)</f>
        <v>0</v>
      </c>
      <c r="Y47" s="522">
        <v>9</v>
      </c>
      <c r="Z47" s="1029"/>
      <c r="AA47" s="465"/>
    </row>
    <row r="48" spans="1:27" ht="18.75" customHeight="1" thickBot="1">
      <c r="A48" s="1008">
        <f t="shared" si="2"/>
        <v>36</v>
      </c>
      <c r="B48" s="547">
        <v>8</v>
      </c>
      <c r="C48" s="250"/>
      <c r="D48" s="239"/>
      <c r="E48" s="112"/>
      <c r="F48" s="1025"/>
      <c r="G48" s="112"/>
      <c r="H48" s="1301">
        <f t="shared" si="14"/>
        <v>0</v>
      </c>
      <c r="I48" s="112"/>
      <c r="J48" s="238"/>
      <c r="K48" s="112"/>
      <c r="L48" s="232"/>
      <c r="M48" s="239"/>
      <c r="N48" s="1026"/>
      <c r="O48" s="241"/>
      <c r="P48" s="238"/>
      <c r="Q48" s="520">
        <f t="shared" si="3"/>
        <v>0</v>
      </c>
      <c r="R48" s="52"/>
      <c r="S48" s="274"/>
      <c r="T48" s="535"/>
      <c r="U48" s="354"/>
      <c r="V48" s="535"/>
      <c r="W48" s="520">
        <f>SUM(S48:V48)</f>
        <v>0</v>
      </c>
      <c r="Y48" s="1041">
        <v>8</v>
      </c>
      <c r="Z48" s="1034"/>
      <c r="AA48" s="535"/>
    </row>
    <row r="49" spans="1:27" ht="26.25" customHeight="1" thickBot="1">
      <c r="A49" s="1008">
        <f t="shared" si="2"/>
        <v>37</v>
      </c>
      <c r="B49" s="549" t="s">
        <v>78</v>
      </c>
      <c r="C49" s="304">
        <f>+C43+C37+C30+C23+C13</f>
        <v>122</v>
      </c>
      <c r="D49" s="308">
        <f>D13+D23+D30+D37+D43</f>
        <v>93689.97</v>
      </c>
      <c r="E49" s="306">
        <f>+E43+E37+E30+E23+E13</f>
        <v>1</v>
      </c>
      <c r="F49" s="1042">
        <f>+F43+F37+F30+F23+F13</f>
        <v>597.51</v>
      </c>
      <c r="G49" s="306">
        <f>+G43+G37+G30+G23+G13</f>
        <v>123</v>
      </c>
      <c r="H49" s="1042">
        <f>+H43+H37+H30+H23+H13</f>
        <v>94287.48</v>
      </c>
      <c r="I49" s="304">
        <f aca="true" t="shared" si="17" ref="I49:Q49">+I43+I37+I30+I23+I13</f>
        <v>0</v>
      </c>
      <c r="J49" s="308">
        <f t="shared" si="17"/>
        <v>0</v>
      </c>
      <c r="K49" s="304">
        <f t="shared" si="17"/>
        <v>76</v>
      </c>
      <c r="L49" s="310">
        <f t="shared" si="17"/>
        <v>124858.56</v>
      </c>
      <c r="M49" s="309">
        <f t="shared" si="17"/>
        <v>0</v>
      </c>
      <c r="N49" s="304">
        <f t="shared" si="17"/>
        <v>0</v>
      </c>
      <c r="O49" s="305">
        <f t="shared" si="17"/>
        <v>0</v>
      </c>
      <c r="P49" s="308">
        <f t="shared" si="17"/>
        <v>0</v>
      </c>
      <c r="Q49" s="309">
        <f t="shared" si="17"/>
        <v>219146.03999999998</v>
      </c>
      <c r="R49" s="52"/>
      <c r="S49" s="311">
        <f>+S43+S37+S30+S23+S13</f>
        <v>0</v>
      </c>
      <c r="T49" s="308">
        <f>+T43+T37+T30+T23+T13</f>
        <v>30400</v>
      </c>
      <c r="U49" s="310">
        <f>+U43+U37+U30+U23+U13</f>
        <v>0</v>
      </c>
      <c r="V49" s="308">
        <f>+V43+V37+V30+V23+V13</f>
        <v>0</v>
      </c>
      <c r="W49" s="493">
        <f>+W43+W37+W30+W23+W13</f>
        <v>30400</v>
      </c>
      <c r="Y49" s="1043" t="s">
        <v>78</v>
      </c>
      <c r="Z49" s="1044">
        <f>Z13+Z23+Z30+Z37+Z43</f>
        <v>270</v>
      </c>
      <c r="AA49" s="1045">
        <f>AA13+AA23+AA30+AA37+AA43</f>
        <v>198435.06</v>
      </c>
    </row>
    <row r="50" spans="1:27" s="210" customFormat="1" ht="26.25" customHeight="1" thickBot="1">
      <c r="A50" s="210">
        <f t="shared" si="2"/>
        <v>38</v>
      </c>
      <c r="B50" s="1164" t="s">
        <v>80</v>
      </c>
      <c r="C50" s="1165"/>
      <c r="D50" s="1165"/>
      <c r="E50" s="1165"/>
      <c r="F50" s="1165"/>
      <c r="G50" s="1165"/>
      <c r="H50" s="1165"/>
      <c r="I50" s="1165"/>
      <c r="J50" s="1165"/>
      <c r="K50" s="1165"/>
      <c r="L50" s="1165"/>
      <c r="M50" s="1165"/>
      <c r="N50" s="1165"/>
      <c r="O50" s="1165"/>
      <c r="P50" s="1165"/>
      <c r="Q50" s="1166"/>
      <c r="R50" s="207"/>
      <c r="S50" s="1172" t="s">
        <v>81</v>
      </c>
      <c r="T50" s="1173"/>
      <c r="U50" s="1173"/>
      <c r="V50" s="1173"/>
      <c r="W50" s="1174"/>
      <c r="Y50" s="312" t="s">
        <v>79</v>
      </c>
      <c r="Z50" s="313"/>
      <c r="AA50" s="314"/>
    </row>
    <row r="51" spans="1:27" ht="21" customHeight="1" thickBot="1">
      <c r="A51" s="1008">
        <f t="shared" si="2"/>
        <v>39</v>
      </c>
      <c r="B51" s="1302" t="s">
        <v>37</v>
      </c>
      <c r="C51" s="326">
        <f aca="true" t="shared" si="18" ref="C51:Q51">SUM(C52:C57)</f>
        <v>26</v>
      </c>
      <c r="D51" s="555">
        <f t="shared" si="18"/>
        <v>19086.879999999997</v>
      </c>
      <c r="E51" s="326">
        <f t="shared" si="18"/>
        <v>0</v>
      </c>
      <c r="F51" s="555">
        <f t="shared" si="18"/>
        <v>0</v>
      </c>
      <c r="G51" s="326">
        <f t="shared" si="18"/>
        <v>26</v>
      </c>
      <c r="H51" s="555">
        <f t="shared" si="18"/>
        <v>19086.879999999997</v>
      </c>
      <c r="I51" s="326">
        <f t="shared" si="18"/>
        <v>14</v>
      </c>
      <c r="J51" s="327">
        <f t="shared" si="18"/>
        <v>8218.34</v>
      </c>
      <c r="K51" s="328">
        <f t="shared" si="18"/>
        <v>0</v>
      </c>
      <c r="L51" s="330">
        <f t="shared" si="18"/>
        <v>0</v>
      </c>
      <c r="M51" s="329">
        <f t="shared" si="18"/>
        <v>0</v>
      </c>
      <c r="N51" s="326">
        <f t="shared" si="18"/>
        <v>29</v>
      </c>
      <c r="O51" s="322">
        <f t="shared" si="18"/>
        <v>30948.1</v>
      </c>
      <c r="P51" s="327">
        <f t="shared" si="18"/>
        <v>0</v>
      </c>
      <c r="Q51" s="555">
        <f t="shared" si="18"/>
        <v>58253.32</v>
      </c>
      <c r="R51" s="27"/>
      <c r="S51" s="208">
        <f>SUM(S52:S57)</f>
        <v>0</v>
      </c>
      <c r="T51" s="204">
        <f>SUM(T52:T57)</f>
        <v>0</v>
      </c>
      <c r="U51" s="206">
        <f>SUM(U52:U57)</f>
        <v>0</v>
      </c>
      <c r="V51" s="204">
        <f>SUM(V52:V57)</f>
        <v>11200</v>
      </c>
      <c r="W51" s="494">
        <f>SUM(W52:W57)</f>
        <v>11200</v>
      </c>
      <c r="Y51" s="101" t="s">
        <v>82</v>
      </c>
      <c r="Z51" s="1047">
        <f>SUM(Z52:Z56)</f>
        <v>24</v>
      </c>
      <c r="AA51" s="352">
        <f>SUM(AA52:AA56)</f>
        <v>62790.49</v>
      </c>
    </row>
    <row r="52" spans="1:27" ht="18.75" customHeight="1">
      <c r="A52" s="1008">
        <f t="shared" si="2"/>
        <v>40</v>
      </c>
      <c r="B52" s="539" t="s">
        <v>39</v>
      </c>
      <c r="C52" s="112"/>
      <c r="D52" s="239"/>
      <c r="E52" s="112"/>
      <c r="F52" s="239"/>
      <c r="G52" s="112"/>
      <c r="H52" s="1301">
        <f aca="true" t="shared" si="19" ref="H52:H57">D52+F52</f>
        <v>0</v>
      </c>
      <c r="I52" s="112"/>
      <c r="J52" s="238"/>
      <c r="K52" s="112"/>
      <c r="L52" s="232"/>
      <c r="M52" s="239"/>
      <c r="N52" s="1026"/>
      <c r="O52" s="241"/>
      <c r="P52" s="238"/>
      <c r="Q52" s="520">
        <f aca="true" t="shared" si="20" ref="Q52:Q57">H52+J52+L52+M52+O52+P52</f>
        <v>0</v>
      </c>
      <c r="R52" s="52"/>
      <c r="S52" s="226"/>
      <c r="T52" s="519"/>
      <c r="U52" s="515"/>
      <c r="V52" s="519"/>
      <c r="W52" s="520">
        <f aca="true" t="shared" si="21" ref="W52:W57">SUM(S52:V52)</f>
        <v>0</v>
      </c>
      <c r="Y52" s="1027" t="s">
        <v>83</v>
      </c>
      <c r="Z52" s="1028">
        <v>20</v>
      </c>
      <c r="AA52" s="519">
        <v>55569.31</v>
      </c>
    </row>
    <row r="53" spans="1:27" ht="18.75" customHeight="1">
      <c r="A53" s="1008">
        <f t="shared" si="2"/>
        <v>41</v>
      </c>
      <c r="B53" s="522" t="s">
        <v>85</v>
      </c>
      <c r="C53" s="112"/>
      <c r="D53" s="239"/>
      <c r="E53" s="112"/>
      <c r="F53" s="239"/>
      <c r="G53" s="112"/>
      <c r="H53" s="1301">
        <f t="shared" si="19"/>
        <v>0</v>
      </c>
      <c r="I53" s="112"/>
      <c r="J53" s="238"/>
      <c r="K53" s="112"/>
      <c r="L53" s="232"/>
      <c r="M53" s="239"/>
      <c r="N53" s="1026"/>
      <c r="O53" s="241"/>
      <c r="P53" s="238"/>
      <c r="Q53" s="520">
        <f t="shared" si="20"/>
        <v>0</v>
      </c>
      <c r="R53" s="52"/>
      <c r="S53" s="243"/>
      <c r="T53" s="465"/>
      <c r="U53" s="232"/>
      <c r="V53" s="465"/>
      <c r="W53" s="520">
        <f t="shared" si="21"/>
        <v>0</v>
      </c>
      <c r="Y53" s="522" t="s">
        <v>84</v>
      </c>
      <c r="Z53" s="1029">
        <v>2</v>
      </c>
      <c r="AA53" s="465">
        <v>5208.01</v>
      </c>
    </row>
    <row r="54" spans="1:27" ht="18.75" customHeight="1">
      <c r="A54" s="1008">
        <f t="shared" si="2"/>
        <v>42</v>
      </c>
      <c r="B54" s="522" t="s">
        <v>43</v>
      </c>
      <c r="C54" s="112"/>
      <c r="D54" s="239"/>
      <c r="E54" s="112"/>
      <c r="F54" s="239"/>
      <c r="G54" s="112"/>
      <c r="H54" s="1301">
        <f t="shared" si="19"/>
        <v>0</v>
      </c>
      <c r="I54" s="112"/>
      <c r="J54" s="238"/>
      <c r="K54" s="112"/>
      <c r="L54" s="232"/>
      <c r="M54" s="239"/>
      <c r="N54" s="1026"/>
      <c r="O54" s="241"/>
      <c r="P54" s="238"/>
      <c r="Q54" s="520">
        <f t="shared" si="20"/>
        <v>0</v>
      </c>
      <c r="R54" s="52"/>
      <c r="S54" s="243"/>
      <c r="T54" s="465"/>
      <c r="U54" s="232"/>
      <c r="V54" s="465"/>
      <c r="W54" s="520">
        <f t="shared" si="21"/>
        <v>0</v>
      </c>
      <c r="Y54" s="522" t="s">
        <v>86</v>
      </c>
      <c r="Z54" s="1029">
        <v>2</v>
      </c>
      <c r="AA54" s="465">
        <v>2013.17</v>
      </c>
    </row>
    <row r="55" spans="1:27" ht="18.75" customHeight="1">
      <c r="A55" s="1008">
        <f t="shared" si="2"/>
        <v>43</v>
      </c>
      <c r="B55" s="522" t="s">
        <v>45</v>
      </c>
      <c r="C55" s="112">
        <v>4</v>
      </c>
      <c r="D55" s="239">
        <v>2765.32</v>
      </c>
      <c r="E55" s="112"/>
      <c r="F55" s="239"/>
      <c r="G55" s="1030">
        <f>C55+E55</f>
        <v>4</v>
      </c>
      <c r="H55" s="1301">
        <f t="shared" si="19"/>
        <v>2765.32</v>
      </c>
      <c r="I55" s="112"/>
      <c r="J55" s="238"/>
      <c r="K55" s="112"/>
      <c r="L55" s="232"/>
      <c r="M55" s="239"/>
      <c r="N55" s="1026">
        <v>6</v>
      </c>
      <c r="O55" s="241">
        <v>6550.82</v>
      </c>
      <c r="P55" s="238"/>
      <c r="Q55" s="520">
        <f t="shared" si="20"/>
        <v>9316.14</v>
      </c>
      <c r="R55" s="52"/>
      <c r="S55" s="243"/>
      <c r="T55" s="465"/>
      <c r="U55" s="232"/>
      <c r="V55" s="465">
        <v>2400</v>
      </c>
      <c r="W55" s="520">
        <f t="shared" si="21"/>
        <v>2400</v>
      </c>
      <c r="Y55" s="522" t="s">
        <v>87</v>
      </c>
      <c r="Z55" s="1029"/>
      <c r="AA55" s="465"/>
    </row>
    <row r="56" spans="1:27" ht="18.75" customHeight="1" thickBot="1">
      <c r="A56" s="1008">
        <f t="shared" si="2"/>
        <v>44</v>
      </c>
      <c r="B56" s="522" t="s">
        <v>47</v>
      </c>
      <c r="C56" s="112">
        <v>16</v>
      </c>
      <c r="D56" s="239">
        <v>12014.64</v>
      </c>
      <c r="E56" s="112"/>
      <c r="F56" s="239"/>
      <c r="G56" s="1030">
        <f>C56+E56</f>
        <v>16</v>
      </c>
      <c r="H56" s="1301">
        <f t="shared" si="19"/>
        <v>12014.64</v>
      </c>
      <c r="I56" s="112">
        <v>11</v>
      </c>
      <c r="J56" s="238">
        <v>6604.01</v>
      </c>
      <c r="K56" s="112"/>
      <c r="L56" s="232"/>
      <c r="M56" s="239"/>
      <c r="N56" s="1026">
        <v>17</v>
      </c>
      <c r="O56" s="241">
        <v>17739.28</v>
      </c>
      <c r="P56" s="238"/>
      <c r="Q56" s="520">
        <f t="shared" si="20"/>
        <v>36357.93</v>
      </c>
      <c r="R56" s="52"/>
      <c r="S56" s="243"/>
      <c r="T56" s="465"/>
      <c r="U56" s="232"/>
      <c r="V56" s="465">
        <v>6400</v>
      </c>
      <c r="W56" s="520">
        <f t="shared" si="21"/>
        <v>6400</v>
      </c>
      <c r="Y56" s="1033" t="s">
        <v>88</v>
      </c>
      <c r="Z56" s="1034"/>
      <c r="AA56" s="535"/>
    </row>
    <row r="57" spans="1:27" ht="21.75" customHeight="1" thickBot="1">
      <c r="A57" s="1008">
        <f t="shared" si="2"/>
        <v>45</v>
      </c>
      <c r="B57" s="525" t="s">
        <v>49</v>
      </c>
      <c r="C57" s="112">
        <v>6</v>
      </c>
      <c r="D57" s="239">
        <v>4306.92</v>
      </c>
      <c r="E57" s="112"/>
      <c r="F57" s="239"/>
      <c r="G57" s="1030">
        <f>C57+E57</f>
        <v>6</v>
      </c>
      <c r="H57" s="1301">
        <f t="shared" si="19"/>
        <v>4306.92</v>
      </c>
      <c r="I57" s="112">
        <v>3</v>
      </c>
      <c r="J57" s="238">
        <v>1614.33</v>
      </c>
      <c r="K57" s="112"/>
      <c r="L57" s="232"/>
      <c r="M57" s="239"/>
      <c r="N57" s="1026">
        <v>6</v>
      </c>
      <c r="O57" s="241">
        <v>6658</v>
      </c>
      <c r="P57" s="238"/>
      <c r="Q57" s="520">
        <f t="shared" si="20"/>
        <v>12579.25</v>
      </c>
      <c r="R57" s="52"/>
      <c r="S57" s="274"/>
      <c r="T57" s="535"/>
      <c r="U57" s="354"/>
      <c r="V57" s="535">
        <v>2400</v>
      </c>
      <c r="W57" s="520">
        <f t="shared" si="21"/>
        <v>2400</v>
      </c>
      <c r="Y57" s="108" t="s">
        <v>89</v>
      </c>
      <c r="Z57" s="288">
        <f>SUM(Z58:Z62)</f>
        <v>13</v>
      </c>
      <c r="AA57" s="1024">
        <f>SUM(AA58:AA62)</f>
        <v>11403.27</v>
      </c>
    </row>
    <row r="58" spans="1:27" ht="21" customHeight="1" thickBot="1">
      <c r="A58" s="1008">
        <f t="shared" si="2"/>
        <v>46</v>
      </c>
      <c r="B58" s="511" t="s">
        <v>51</v>
      </c>
      <c r="C58" s="199">
        <f aca="true" t="shared" si="22" ref="C58:O58">SUM(C59:C64)</f>
        <v>296</v>
      </c>
      <c r="D58" s="205">
        <f t="shared" si="22"/>
        <v>196753.77</v>
      </c>
      <c r="E58" s="199">
        <f t="shared" si="22"/>
        <v>5</v>
      </c>
      <c r="F58" s="205">
        <f t="shared" si="22"/>
        <v>2946.55</v>
      </c>
      <c r="G58" s="199">
        <f t="shared" si="22"/>
        <v>301</v>
      </c>
      <c r="H58" s="205">
        <f t="shared" si="22"/>
        <v>199700.31999999998</v>
      </c>
      <c r="I58" s="343">
        <f t="shared" si="22"/>
        <v>223</v>
      </c>
      <c r="J58" s="204">
        <f t="shared" si="22"/>
        <v>106309.78000000001</v>
      </c>
      <c r="K58" s="199">
        <f t="shared" si="22"/>
        <v>0</v>
      </c>
      <c r="L58" s="206">
        <f t="shared" si="22"/>
        <v>0</v>
      </c>
      <c r="M58" s="205">
        <f t="shared" si="22"/>
        <v>0</v>
      </c>
      <c r="N58" s="343">
        <f t="shared" si="22"/>
        <v>318</v>
      </c>
      <c r="O58" s="200">
        <f t="shared" si="22"/>
        <v>349156.4</v>
      </c>
      <c r="P58" s="204">
        <v>0</v>
      </c>
      <c r="Q58" s="494">
        <f>SUM(Q59:Q64)</f>
        <v>655166.4999999999</v>
      </c>
      <c r="R58" s="27"/>
      <c r="S58" s="208">
        <f>SUM(S59:S64)</f>
        <v>0</v>
      </c>
      <c r="T58" s="204">
        <f>SUM(T59:T64)</f>
        <v>0</v>
      </c>
      <c r="U58" s="206">
        <f>SUM(U59:U64)</f>
        <v>0</v>
      </c>
      <c r="V58" s="204">
        <f>SUM(V59:V64)</f>
        <v>124800</v>
      </c>
      <c r="W58" s="494">
        <f>SUM(W59:W64)</f>
        <v>124800</v>
      </c>
      <c r="Y58" s="1048">
        <v>14</v>
      </c>
      <c r="Z58" s="214">
        <v>8</v>
      </c>
      <c r="AA58" s="519">
        <v>7857.76</v>
      </c>
    </row>
    <row r="59" spans="1:27" ht="18.75" customHeight="1">
      <c r="A59" s="1008">
        <f t="shared" si="2"/>
        <v>47</v>
      </c>
      <c r="B59" s="539" t="s">
        <v>53</v>
      </c>
      <c r="C59" s="112">
        <v>19</v>
      </c>
      <c r="D59" s="239">
        <v>13075.66</v>
      </c>
      <c r="E59" s="112"/>
      <c r="F59" s="239"/>
      <c r="G59" s="1030">
        <f aca="true" t="shared" si="23" ref="G59:H64">C59+E59</f>
        <v>19</v>
      </c>
      <c r="H59" s="1301">
        <f t="shared" si="23"/>
        <v>13075.66</v>
      </c>
      <c r="I59" s="112">
        <v>9</v>
      </c>
      <c r="J59" s="238">
        <v>4607.76</v>
      </c>
      <c r="K59" s="112"/>
      <c r="L59" s="232"/>
      <c r="M59" s="239"/>
      <c r="N59" s="1026">
        <v>23</v>
      </c>
      <c r="O59" s="241">
        <v>25639.64</v>
      </c>
      <c r="P59" s="238"/>
      <c r="Q59" s="520">
        <f aca="true" t="shared" si="24" ref="Q59:Q64">H59+J59+L59+M59+O59+P59</f>
        <v>43323.06</v>
      </c>
      <c r="R59" s="52"/>
      <c r="S59" s="226"/>
      <c r="T59" s="519"/>
      <c r="U59" s="515"/>
      <c r="V59" s="519">
        <v>9200</v>
      </c>
      <c r="W59" s="520">
        <f aca="true" t="shared" si="25" ref="W59:W64">SUM(S59:V59)</f>
        <v>9200</v>
      </c>
      <c r="Y59" s="565">
        <v>13</v>
      </c>
      <c r="Z59" s="112">
        <v>3</v>
      </c>
      <c r="AA59" s="465">
        <v>1777.7</v>
      </c>
    </row>
    <row r="60" spans="1:27" ht="18.75" customHeight="1">
      <c r="A60" s="1008">
        <f t="shared" si="2"/>
        <v>48</v>
      </c>
      <c r="B60" s="522" t="s">
        <v>55</v>
      </c>
      <c r="C60" s="112">
        <v>37</v>
      </c>
      <c r="D60" s="239">
        <v>24980.38</v>
      </c>
      <c r="E60" s="112"/>
      <c r="F60" s="239"/>
      <c r="G60" s="1030">
        <f t="shared" si="23"/>
        <v>37</v>
      </c>
      <c r="H60" s="1301">
        <f t="shared" si="23"/>
        <v>24980.38</v>
      </c>
      <c r="I60" s="112">
        <v>26</v>
      </c>
      <c r="J60" s="238">
        <v>12055.34</v>
      </c>
      <c r="K60" s="112"/>
      <c r="L60" s="232"/>
      <c r="M60" s="239"/>
      <c r="N60" s="1026">
        <v>42</v>
      </c>
      <c r="O60" s="241">
        <v>46500.02</v>
      </c>
      <c r="P60" s="238"/>
      <c r="Q60" s="520">
        <f t="shared" si="24"/>
        <v>83535.73999999999</v>
      </c>
      <c r="R60" s="52"/>
      <c r="S60" s="243"/>
      <c r="T60" s="465"/>
      <c r="U60" s="232"/>
      <c r="V60" s="465">
        <v>16800</v>
      </c>
      <c r="W60" s="520">
        <f t="shared" si="25"/>
        <v>16800</v>
      </c>
      <c r="Y60" s="565">
        <v>12</v>
      </c>
      <c r="Z60" s="112">
        <v>1</v>
      </c>
      <c r="AA60" s="465">
        <v>829.98</v>
      </c>
    </row>
    <row r="61" spans="1:27" ht="18.75" customHeight="1">
      <c r="A61" s="1008">
        <f t="shared" si="2"/>
        <v>49</v>
      </c>
      <c r="B61" s="522" t="s">
        <v>57</v>
      </c>
      <c r="C61" s="112">
        <v>178</v>
      </c>
      <c r="D61" s="239">
        <v>118724.08</v>
      </c>
      <c r="E61" s="112">
        <v>3</v>
      </c>
      <c r="F61" s="239">
        <v>1675.43</v>
      </c>
      <c r="G61" s="1030">
        <f t="shared" si="23"/>
        <v>181</v>
      </c>
      <c r="H61" s="1301">
        <f t="shared" si="23"/>
        <v>120399.51</v>
      </c>
      <c r="I61" s="112">
        <v>152</v>
      </c>
      <c r="J61" s="238">
        <v>82102.09</v>
      </c>
      <c r="K61" s="112"/>
      <c r="L61" s="232"/>
      <c r="M61" s="239"/>
      <c r="N61" s="1026">
        <v>180</v>
      </c>
      <c r="O61" s="241">
        <v>196173</v>
      </c>
      <c r="P61" s="238"/>
      <c r="Q61" s="520">
        <f t="shared" si="24"/>
        <v>398674.6</v>
      </c>
      <c r="R61" s="52"/>
      <c r="S61" s="243"/>
      <c r="T61" s="465"/>
      <c r="U61" s="232"/>
      <c r="V61" s="465">
        <v>70400</v>
      </c>
      <c r="W61" s="520">
        <f t="shared" si="25"/>
        <v>70400</v>
      </c>
      <c r="Y61" s="565">
        <v>11</v>
      </c>
      <c r="Z61" s="112"/>
      <c r="AA61" s="465"/>
    </row>
    <row r="62" spans="1:27" ht="18.75" customHeight="1" thickBot="1">
      <c r="A62" s="1008">
        <f t="shared" si="2"/>
        <v>50</v>
      </c>
      <c r="B62" s="522" t="s">
        <v>59</v>
      </c>
      <c r="C62" s="112">
        <v>37</v>
      </c>
      <c r="D62" s="239">
        <v>24193.31</v>
      </c>
      <c r="E62" s="112">
        <v>2</v>
      </c>
      <c r="F62" s="239">
        <v>1271.12</v>
      </c>
      <c r="G62" s="1030">
        <f t="shared" si="23"/>
        <v>39</v>
      </c>
      <c r="H62" s="1301">
        <f t="shared" si="23"/>
        <v>25464.43</v>
      </c>
      <c r="I62" s="112">
        <v>28</v>
      </c>
      <c r="J62" s="238">
        <v>4048.82</v>
      </c>
      <c r="K62" s="112"/>
      <c r="L62" s="232"/>
      <c r="M62" s="239"/>
      <c r="N62" s="1026">
        <v>36</v>
      </c>
      <c r="O62" s="241">
        <v>39822.1</v>
      </c>
      <c r="P62" s="238"/>
      <c r="Q62" s="520">
        <f t="shared" si="24"/>
        <v>69335.35</v>
      </c>
      <c r="R62" s="52"/>
      <c r="S62" s="243"/>
      <c r="T62" s="465"/>
      <c r="U62" s="232"/>
      <c r="V62" s="465">
        <v>13600</v>
      </c>
      <c r="W62" s="520">
        <f t="shared" si="25"/>
        <v>13600</v>
      </c>
      <c r="Y62" s="1049">
        <v>10</v>
      </c>
      <c r="Z62" s="250">
        <v>1</v>
      </c>
      <c r="AA62" s="535">
        <v>937.83</v>
      </c>
    </row>
    <row r="63" spans="1:27" ht="21" customHeight="1" thickBot="1">
      <c r="A63" s="1008">
        <f t="shared" si="2"/>
        <v>51</v>
      </c>
      <c r="B63" s="522" t="s">
        <v>61</v>
      </c>
      <c r="C63" s="112">
        <v>18</v>
      </c>
      <c r="D63" s="239">
        <v>11731.8</v>
      </c>
      <c r="E63" s="112"/>
      <c r="F63" s="239"/>
      <c r="G63" s="1030">
        <f t="shared" si="23"/>
        <v>18</v>
      </c>
      <c r="H63" s="1301">
        <f t="shared" si="23"/>
        <v>11731.8</v>
      </c>
      <c r="I63" s="112">
        <v>6</v>
      </c>
      <c r="J63" s="238">
        <v>2625.8</v>
      </c>
      <c r="K63" s="112"/>
      <c r="L63" s="232"/>
      <c r="M63" s="239"/>
      <c r="N63" s="1026">
        <v>29</v>
      </c>
      <c r="O63" s="241">
        <v>32077.64</v>
      </c>
      <c r="P63" s="238"/>
      <c r="Q63" s="520">
        <f t="shared" si="24"/>
        <v>46435.24</v>
      </c>
      <c r="R63" s="52"/>
      <c r="S63" s="243"/>
      <c r="T63" s="465"/>
      <c r="U63" s="232"/>
      <c r="V63" s="465">
        <v>11600</v>
      </c>
      <c r="W63" s="520">
        <f t="shared" si="25"/>
        <v>11600</v>
      </c>
      <c r="Y63" s="111" t="s">
        <v>90</v>
      </c>
      <c r="Z63" s="288">
        <f>SUM(Z64:Z68)</f>
        <v>0</v>
      </c>
      <c r="AA63" s="1024">
        <f>SUM(AA64:AA68)</f>
        <v>0</v>
      </c>
    </row>
    <row r="64" spans="1:27" ht="18.75" customHeight="1" thickBot="1">
      <c r="A64" s="1008">
        <f t="shared" si="2"/>
        <v>52</v>
      </c>
      <c r="B64" s="525" t="s">
        <v>63</v>
      </c>
      <c r="C64" s="112">
        <v>7</v>
      </c>
      <c r="D64" s="239">
        <v>4048.54</v>
      </c>
      <c r="E64" s="112"/>
      <c r="F64" s="239"/>
      <c r="G64" s="1030">
        <f t="shared" si="23"/>
        <v>7</v>
      </c>
      <c r="H64" s="1301">
        <f t="shared" si="23"/>
        <v>4048.54</v>
      </c>
      <c r="I64" s="112">
        <v>2</v>
      </c>
      <c r="J64" s="238">
        <v>869.97</v>
      </c>
      <c r="K64" s="112"/>
      <c r="L64" s="232"/>
      <c r="M64" s="239"/>
      <c r="N64" s="1026">
        <v>8</v>
      </c>
      <c r="O64" s="241">
        <v>8944</v>
      </c>
      <c r="P64" s="238"/>
      <c r="Q64" s="520">
        <f t="shared" si="24"/>
        <v>13862.51</v>
      </c>
      <c r="R64" s="52"/>
      <c r="S64" s="274"/>
      <c r="T64" s="535"/>
      <c r="U64" s="354"/>
      <c r="V64" s="535">
        <v>3200</v>
      </c>
      <c r="W64" s="520">
        <f t="shared" si="25"/>
        <v>3200</v>
      </c>
      <c r="Y64" s="1027" t="s">
        <v>91</v>
      </c>
      <c r="Z64" s="214"/>
      <c r="AA64" s="519"/>
    </row>
    <row r="65" spans="1:27" ht="21" customHeight="1" thickBot="1">
      <c r="A65" s="1008">
        <f t="shared" si="2"/>
        <v>53</v>
      </c>
      <c r="B65" s="511" t="s">
        <v>93</v>
      </c>
      <c r="C65" s="199">
        <f aca="true" t="shared" si="26" ref="C65:O65">SUM(C66:C70)</f>
        <v>80</v>
      </c>
      <c r="D65" s="205">
        <f t="shared" si="26"/>
        <v>50840.74</v>
      </c>
      <c r="E65" s="199">
        <f t="shared" si="26"/>
        <v>5</v>
      </c>
      <c r="F65" s="205">
        <f t="shared" si="26"/>
        <v>3074.67</v>
      </c>
      <c r="G65" s="199">
        <f t="shared" si="26"/>
        <v>85</v>
      </c>
      <c r="H65" s="205">
        <f t="shared" si="26"/>
        <v>53915.41</v>
      </c>
      <c r="I65" s="343">
        <f t="shared" si="26"/>
        <v>72</v>
      </c>
      <c r="J65" s="204">
        <f t="shared" si="26"/>
        <v>27721.47</v>
      </c>
      <c r="K65" s="199">
        <f t="shared" si="26"/>
        <v>0</v>
      </c>
      <c r="L65" s="206">
        <f t="shared" si="26"/>
        <v>0</v>
      </c>
      <c r="M65" s="205">
        <f t="shared" si="26"/>
        <v>0</v>
      </c>
      <c r="N65" s="343">
        <f t="shared" si="26"/>
        <v>100</v>
      </c>
      <c r="O65" s="200">
        <f t="shared" si="26"/>
        <v>107693.26</v>
      </c>
      <c r="P65" s="204">
        <v>0</v>
      </c>
      <c r="Q65" s="494">
        <f>SUM(Q66:Q70)</f>
        <v>189330.14</v>
      </c>
      <c r="R65" s="27"/>
      <c r="S65" s="208">
        <f>SUM(S66:S70)</f>
        <v>0</v>
      </c>
      <c r="T65" s="204">
        <f>SUM(T66:T70)</f>
        <v>0</v>
      </c>
      <c r="U65" s="206">
        <f>SUM(U66:U70)</f>
        <v>0</v>
      </c>
      <c r="V65" s="204">
        <f>SUM(V66:V70)</f>
        <v>38000</v>
      </c>
      <c r="W65" s="494">
        <f>SUM(W66:W70)</f>
        <v>38000</v>
      </c>
      <c r="Y65" s="522" t="s">
        <v>92</v>
      </c>
      <c r="Z65" s="112"/>
      <c r="AA65" s="465"/>
    </row>
    <row r="66" spans="1:27" ht="18.75" customHeight="1">
      <c r="A66" s="1008">
        <f t="shared" si="2"/>
        <v>54</v>
      </c>
      <c r="B66" s="539" t="s">
        <v>67</v>
      </c>
      <c r="C66" s="112">
        <v>7</v>
      </c>
      <c r="D66" s="239">
        <v>4472.64</v>
      </c>
      <c r="E66" s="112"/>
      <c r="F66" s="239"/>
      <c r="G66" s="1030">
        <f>C66+E66</f>
        <v>7</v>
      </c>
      <c r="H66" s="1301">
        <f aca="true" t="shared" si="27" ref="H66:H76">D66+F66</f>
        <v>4472.64</v>
      </c>
      <c r="I66" s="112">
        <v>5</v>
      </c>
      <c r="J66" s="238">
        <v>2140.45</v>
      </c>
      <c r="K66" s="112"/>
      <c r="L66" s="232"/>
      <c r="M66" s="239"/>
      <c r="N66" s="1026">
        <v>9</v>
      </c>
      <c r="O66" s="241">
        <v>9604.56</v>
      </c>
      <c r="P66" s="238"/>
      <c r="Q66" s="520">
        <f>H66+J66+L66+M66+O66+P66</f>
        <v>16217.65</v>
      </c>
      <c r="R66" s="52"/>
      <c r="S66" s="226"/>
      <c r="T66" s="519"/>
      <c r="U66" s="515"/>
      <c r="V66" s="519">
        <v>3600</v>
      </c>
      <c r="W66" s="520">
        <f>SUM(S66:V66)</f>
        <v>3600</v>
      </c>
      <c r="Y66" s="522" t="s">
        <v>94</v>
      </c>
      <c r="Z66" s="112"/>
      <c r="AA66" s="465"/>
    </row>
    <row r="67" spans="1:27" ht="18.75" customHeight="1">
      <c r="A67" s="1008">
        <f t="shared" si="2"/>
        <v>55</v>
      </c>
      <c r="B67" s="522" t="s">
        <v>69</v>
      </c>
      <c r="C67" s="112">
        <v>32</v>
      </c>
      <c r="D67" s="239">
        <v>21004.13</v>
      </c>
      <c r="E67" s="112">
        <v>3</v>
      </c>
      <c r="F67" s="239">
        <v>1845.21</v>
      </c>
      <c r="G67" s="1030">
        <f>C67+E67</f>
        <v>35</v>
      </c>
      <c r="H67" s="1301">
        <f t="shared" si="27"/>
        <v>22849.34</v>
      </c>
      <c r="I67" s="112">
        <v>34</v>
      </c>
      <c r="J67" s="238">
        <v>17689.9</v>
      </c>
      <c r="K67" s="112"/>
      <c r="L67" s="232"/>
      <c r="M67" s="239"/>
      <c r="N67" s="1026">
        <v>47</v>
      </c>
      <c r="O67" s="241">
        <v>49918.76</v>
      </c>
      <c r="P67" s="238"/>
      <c r="Q67" s="520">
        <f>H67+J67+L67+M67+O67+P67</f>
        <v>90458</v>
      </c>
      <c r="R67" s="52"/>
      <c r="S67" s="243"/>
      <c r="T67" s="465"/>
      <c r="U67" s="232"/>
      <c r="V67" s="465">
        <v>17200</v>
      </c>
      <c r="W67" s="520">
        <f>SUM(S67:V67)</f>
        <v>17200</v>
      </c>
      <c r="Y67" s="522" t="s">
        <v>95</v>
      </c>
      <c r="Z67" s="112"/>
      <c r="AA67" s="465"/>
    </row>
    <row r="68" spans="1:27" ht="18.75" customHeight="1" thickBot="1">
      <c r="A68" s="1008">
        <f t="shared" si="2"/>
        <v>56</v>
      </c>
      <c r="B68" s="522" t="s">
        <v>71</v>
      </c>
      <c r="C68" s="112">
        <v>25</v>
      </c>
      <c r="D68" s="239">
        <v>15880.37</v>
      </c>
      <c r="E68" s="112"/>
      <c r="F68" s="239"/>
      <c r="G68" s="1030">
        <f>C68+E68</f>
        <v>25</v>
      </c>
      <c r="H68" s="1301">
        <f t="shared" si="27"/>
        <v>15880.37</v>
      </c>
      <c r="I68" s="112">
        <v>21</v>
      </c>
      <c r="J68" s="238">
        <v>3401.58</v>
      </c>
      <c r="K68" s="112"/>
      <c r="L68" s="232"/>
      <c r="M68" s="239"/>
      <c r="N68" s="1026">
        <v>25</v>
      </c>
      <c r="O68" s="241">
        <v>27106.66</v>
      </c>
      <c r="P68" s="238"/>
      <c r="Q68" s="520">
        <f>H68+J68+L68+M68+O68+P68</f>
        <v>46388.61</v>
      </c>
      <c r="R68" s="52"/>
      <c r="S68" s="243"/>
      <c r="T68" s="465"/>
      <c r="U68" s="232"/>
      <c r="V68" s="465">
        <v>10000</v>
      </c>
      <c r="W68" s="520">
        <f>SUM(S68:V68)</f>
        <v>10000</v>
      </c>
      <c r="Y68" s="1033" t="s">
        <v>96</v>
      </c>
      <c r="Z68" s="250"/>
      <c r="AA68" s="535"/>
    </row>
    <row r="69" spans="1:27" ht="21.75" customHeight="1" thickBot="1">
      <c r="A69" s="1008">
        <f t="shared" si="2"/>
        <v>57</v>
      </c>
      <c r="B69" s="522" t="s">
        <v>73</v>
      </c>
      <c r="C69" s="112">
        <v>16</v>
      </c>
      <c r="D69" s="239">
        <v>9483.6</v>
      </c>
      <c r="E69" s="112">
        <v>2</v>
      </c>
      <c r="F69" s="239">
        <v>1229.46</v>
      </c>
      <c r="G69" s="1030">
        <f>C69+E69</f>
        <v>18</v>
      </c>
      <c r="H69" s="1301">
        <f t="shared" si="27"/>
        <v>10713.060000000001</v>
      </c>
      <c r="I69" s="112">
        <v>12</v>
      </c>
      <c r="J69" s="238">
        <v>4489.54</v>
      </c>
      <c r="K69" s="112"/>
      <c r="L69" s="232"/>
      <c r="M69" s="239"/>
      <c r="N69" s="1026">
        <v>19</v>
      </c>
      <c r="O69" s="241">
        <v>21063.28</v>
      </c>
      <c r="P69" s="238"/>
      <c r="Q69" s="520">
        <f>H69+J69+L69+M69+O69+P69</f>
        <v>36265.880000000005</v>
      </c>
      <c r="R69" s="52"/>
      <c r="S69" s="243"/>
      <c r="T69" s="465"/>
      <c r="U69" s="232"/>
      <c r="V69" s="465">
        <v>7200</v>
      </c>
      <c r="W69" s="520">
        <f>SUM(S69:V69)</f>
        <v>7200</v>
      </c>
      <c r="Y69" s="1050" t="s">
        <v>97</v>
      </c>
      <c r="Z69" s="288">
        <f>SUM(Z70:Z74)</f>
        <v>2</v>
      </c>
      <c r="AA69" s="1024">
        <f>SUM(AA70:AA74)</f>
        <v>1974.95</v>
      </c>
    </row>
    <row r="70" spans="1:27" ht="19.5" customHeight="1" thickBot="1">
      <c r="A70" s="1008">
        <f t="shared" si="2"/>
        <v>58</v>
      </c>
      <c r="B70" s="525" t="s">
        <v>98</v>
      </c>
      <c r="C70" s="112"/>
      <c r="D70" s="239"/>
      <c r="E70" s="112"/>
      <c r="F70" s="239"/>
      <c r="G70" s="112"/>
      <c r="H70" s="1301">
        <f t="shared" si="27"/>
        <v>0</v>
      </c>
      <c r="I70" s="112"/>
      <c r="J70" s="238"/>
      <c r="K70" s="112"/>
      <c r="L70" s="232"/>
      <c r="M70" s="239"/>
      <c r="N70" s="1026"/>
      <c r="O70" s="241"/>
      <c r="P70" s="238"/>
      <c r="Q70" s="520">
        <f>H70+J70+L70+M70+O70+P70</f>
        <v>0</v>
      </c>
      <c r="R70" s="52"/>
      <c r="S70" s="274"/>
      <c r="T70" s="535"/>
      <c r="U70" s="354"/>
      <c r="V70" s="535"/>
      <c r="W70" s="520">
        <f>SUM(S70:V70)</f>
        <v>0</v>
      </c>
      <c r="Y70" s="1027" t="s">
        <v>91</v>
      </c>
      <c r="Z70" s="214">
        <v>2</v>
      </c>
      <c r="AA70" s="519">
        <v>1974.95</v>
      </c>
    </row>
    <row r="71" spans="1:27" ht="21" customHeight="1" thickBot="1">
      <c r="A71" s="1008">
        <f t="shared" si="2"/>
        <v>59</v>
      </c>
      <c r="B71" s="511" t="s">
        <v>99</v>
      </c>
      <c r="C71" s="199">
        <v>0</v>
      </c>
      <c r="D71" s="205">
        <v>0</v>
      </c>
      <c r="E71" s="199">
        <v>0</v>
      </c>
      <c r="F71" s="205">
        <v>0</v>
      </c>
      <c r="G71" s="199">
        <v>0</v>
      </c>
      <c r="H71" s="205">
        <v>0</v>
      </c>
      <c r="I71" s="199">
        <v>0</v>
      </c>
      <c r="J71" s="204">
        <v>0</v>
      </c>
      <c r="K71" s="199">
        <v>0</v>
      </c>
      <c r="L71" s="206">
        <v>0</v>
      </c>
      <c r="M71" s="205">
        <v>0</v>
      </c>
      <c r="N71" s="199">
        <v>0</v>
      </c>
      <c r="O71" s="200">
        <v>0</v>
      </c>
      <c r="P71" s="204">
        <v>0</v>
      </c>
      <c r="Q71" s="494">
        <v>0</v>
      </c>
      <c r="R71" s="27"/>
      <c r="S71" s="208">
        <f>SUM(S72:S76)</f>
        <v>0</v>
      </c>
      <c r="T71" s="204">
        <f>SUM(T72:T76)</f>
        <v>0</v>
      </c>
      <c r="U71" s="206">
        <f>SUM(U72:U76)</f>
        <v>0</v>
      </c>
      <c r="V71" s="204">
        <f>SUM(V72:V76)</f>
        <v>0</v>
      </c>
      <c r="W71" s="494">
        <f>SUM(W72:W76)</f>
        <v>0</v>
      </c>
      <c r="Y71" s="522" t="s">
        <v>92</v>
      </c>
      <c r="Z71" s="112"/>
      <c r="AA71" s="465"/>
    </row>
    <row r="72" spans="1:27" ht="18.75" customHeight="1">
      <c r="A72" s="1008">
        <f t="shared" si="2"/>
        <v>60</v>
      </c>
      <c r="B72" s="539">
        <v>12</v>
      </c>
      <c r="C72" s="112"/>
      <c r="D72" s="239"/>
      <c r="E72" s="112"/>
      <c r="F72" s="239"/>
      <c r="G72" s="112"/>
      <c r="H72" s="1301">
        <f t="shared" si="27"/>
        <v>0</v>
      </c>
      <c r="I72" s="112"/>
      <c r="J72" s="238"/>
      <c r="K72" s="112"/>
      <c r="L72" s="232"/>
      <c r="M72" s="239"/>
      <c r="N72" s="1026"/>
      <c r="O72" s="241"/>
      <c r="P72" s="238"/>
      <c r="Q72" s="520">
        <f>H72+J72+L72+M72+O72+P72</f>
        <v>0</v>
      </c>
      <c r="R72" s="52"/>
      <c r="S72" s="226"/>
      <c r="T72" s="519"/>
      <c r="U72" s="515"/>
      <c r="V72" s="519"/>
      <c r="W72" s="520">
        <f>SUM(S72:V72)</f>
        <v>0</v>
      </c>
      <c r="Y72" s="522" t="s">
        <v>94</v>
      </c>
      <c r="Z72" s="112"/>
      <c r="AA72" s="465"/>
    </row>
    <row r="73" spans="1:27" ht="18.75" customHeight="1">
      <c r="A73" s="1008">
        <f t="shared" si="2"/>
        <v>61</v>
      </c>
      <c r="B73" s="539">
        <v>11</v>
      </c>
      <c r="C73" s="112"/>
      <c r="D73" s="239"/>
      <c r="E73" s="112"/>
      <c r="F73" s="239"/>
      <c r="G73" s="112"/>
      <c r="H73" s="1301">
        <f t="shared" si="27"/>
        <v>0</v>
      </c>
      <c r="I73" s="112"/>
      <c r="J73" s="238"/>
      <c r="K73" s="112"/>
      <c r="L73" s="232"/>
      <c r="M73" s="239"/>
      <c r="N73" s="1026"/>
      <c r="O73" s="241"/>
      <c r="P73" s="238"/>
      <c r="Q73" s="520">
        <f>H73+J73+L73+M73+O73+P73</f>
        <v>0</v>
      </c>
      <c r="R73" s="52"/>
      <c r="S73" s="296"/>
      <c r="T73" s="544"/>
      <c r="U73" s="215"/>
      <c r="V73" s="544"/>
      <c r="W73" s="520">
        <f>SUM(S73:V73)</f>
        <v>0</v>
      </c>
      <c r="Y73" s="522" t="s">
        <v>95</v>
      </c>
      <c r="Z73" s="112"/>
      <c r="AA73" s="465"/>
    </row>
    <row r="74" spans="1:27" ht="18.75" customHeight="1" thickBot="1">
      <c r="A74" s="1008">
        <f t="shared" si="2"/>
        <v>62</v>
      </c>
      <c r="B74" s="539">
        <v>10</v>
      </c>
      <c r="C74" s="112"/>
      <c r="D74" s="239"/>
      <c r="E74" s="112"/>
      <c r="F74" s="239"/>
      <c r="G74" s="112"/>
      <c r="H74" s="1301">
        <f t="shared" si="27"/>
        <v>0</v>
      </c>
      <c r="I74" s="112"/>
      <c r="J74" s="238"/>
      <c r="K74" s="112"/>
      <c r="L74" s="232"/>
      <c r="M74" s="239"/>
      <c r="N74" s="1026"/>
      <c r="O74" s="241"/>
      <c r="P74" s="238"/>
      <c r="Q74" s="520">
        <f>H74+J74+L74+M74+O74+P74</f>
        <v>0</v>
      </c>
      <c r="R74" s="52"/>
      <c r="S74" s="296"/>
      <c r="T74" s="544"/>
      <c r="U74" s="215"/>
      <c r="V74" s="544"/>
      <c r="W74" s="520">
        <f>SUM(S74:V74)</f>
        <v>0</v>
      </c>
      <c r="Y74" s="1033" t="s">
        <v>96</v>
      </c>
      <c r="Z74" s="250"/>
      <c r="AA74" s="535"/>
    </row>
    <row r="75" spans="1:27" ht="18.75" customHeight="1" thickBot="1">
      <c r="A75" s="1008">
        <f t="shared" si="2"/>
        <v>63</v>
      </c>
      <c r="B75" s="545">
        <v>9</v>
      </c>
      <c r="C75" s="112"/>
      <c r="D75" s="239"/>
      <c r="E75" s="112"/>
      <c r="F75" s="239"/>
      <c r="G75" s="112"/>
      <c r="H75" s="1301">
        <f t="shared" si="27"/>
        <v>0</v>
      </c>
      <c r="I75" s="112"/>
      <c r="J75" s="238"/>
      <c r="K75" s="112"/>
      <c r="L75" s="232"/>
      <c r="M75" s="239"/>
      <c r="N75" s="1026"/>
      <c r="O75" s="241"/>
      <c r="P75" s="238"/>
      <c r="Q75" s="520">
        <f>H75+J75+L75+M75+O75+P75</f>
        <v>0</v>
      </c>
      <c r="R75" s="52"/>
      <c r="S75" s="243"/>
      <c r="T75" s="465"/>
      <c r="U75" s="232"/>
      <c r="V75" s="465"/>
      <c r="W75" s="520">
        <f>SUM(S75:V75)</f>
        <v>0</v>
      </c>
      <c r="Y75" s="1051" t="s">
        <v>100</v>
      </c>
      <c r="Z75" s="288">
        <f>SUM(Z76:Z80)</f>
        <v>0</v>
      </c>
      <c r="AA75" s="1024">
        <f>SUM(AA76:AA80)</f>
        <v>0</v>
      </c>
    </row>
    <row r="76" spans="1:27" ht="18.75" customHeight="1" thickBot="1">
      <c r="A76" s="1008">
        <f t="shared" si="2"/>
        <v>64</v>
      </c>
      <c r="B76" s="547">
        <v>8</v>
      </c>
      <c r="C76" s="112"/>
      <c r="D76" s="239"/>
      <c r="E76" s="112"/>
      <c r="F76" s="239"/>
      <c r="G76" s="112"/>
      <c r="H76" s="1301">
        <f t="shared" si="27"/>
        <v>0</v>
      </c>
      <c r="I76" s="112"/>
      <c r="J76" s="238"/>
      <c r="K76" s="112"/>
      <c r="L76" s="232"/>
      <c r="M76" s="239"/>
      <c r="N76" s="1026"/>
      <c r="O76" s="241"/>
      <c r="P76" s="238"/>
      <c r="Q76" s="520">
        <f>H76+J76+L76+M76+O76+P76</f>
        <v>0</v>
      </c>
      <c r="R76" s="52"/>
      <c r="S76" s="274"/>
      <c r="T76" s="535"/>
      <c r="U76" s="354"/>
      <c r="V76" s="535"/>
      <c r="W76" s="520">
        <f>SUM(S76:V76)</f>
        <v>0</v>
      </c>
      <c r="Y76" s="1027" t="s">
        <v>101</v>
      </c>
      <c r="Z76" s="214"/>
      <c r="AA76" s="519"/>
    </row>
    <row r="77" spans="1:27" ht="21" customHeight="1" thickBot="1">
      <c r="A77" s="1008">
        <f t="shared" si="2"/>
        <v>65</v>
      </c>
      <c r="B77" s="562" t="s">
        <v>82</v>
      </c>
      <c r="C77" s="199">
        <f aca="true" t="shared" si="28" ref="C77:Q77">SUM(C78:C82)</f>
        <v>52</v>
      </c>
      <c r="D77" s="205">
        <f t="shared" si="28"/>
        <v>173605.14</v>
      </c>
      <c r="E77" s="199">
        <f t="shared" si="28"/>
        <v>2</v>
      </c>
      <c r="F77" s="205">
        <f t="shared" si="28"/>
        <v>6136.06</v>
      </c>
      <c r="G77" s="199">
        <f t="shared" si="28"/>
        <v>54</v>
      </c>
      <c r="H77" s="205">
        <f t="shared" si="28"/>
        <v>179741.2</v>
      </c>
      <c r="I77" s="199">
        <f t="shared" si="28"/>
        <v>46</v>
      </c>
      <c r="J77" s="204">
        <f t="shared" si="28"/>
        <v>17562.690000000002</v>
      </c>
      <c r="K77" s="199">
        <f t="shared" si="28"/>
        <v>0</v>
      </c>
      <c r="L77" s="206">
        <f t="shared" si="28"/>
        <v>0</v>
      </c>
      <c r="M77" s="205">
        <f t="shared" si="28"/>
        <v>0</v>
      </c>
      <c r="N77" s="199">
        <f t="shared" si="28"/>
        <v>54</v>
      </c>
      <c r="O77" s="200">
        <f t="shared" si="28"/>
        <v>43111.38</v>
      </c>
      <c r="P77" s="204">
        <f t="shared" si="28"/>
        <v>0</v>
      </c>
      <c r="Q77" s="494">
        <f t="shared" si="28"/>
        <v>240415.27000000002</v>
      </c>
      <c r="R77" s="27"/>
      <c r="S77" s="208">
        <f>SUM(S78:S82)</f>
        <v>0</v>
      </c>
      <c r="T77" s="204">
        <f>SUM(T78:T82)</f>
        <v>0</v>
      </c>
      <c r="U77" s="206">
        <f>SUM(U78:U82)</f>
        <v>0</v>
      </c>
      <c r="V77" s="204">
        <f>SUM(V78:V82)</f>
        <v>21600</v>
      </c>
      <c r="W77" s="494">
        <f>SUM(W78:W82)</f>
        <v>21600</v>
      </c>
      <c r="Y77" s="522" t="s">
        <v>102</v>
      </c>
      <c r="Z77" s="112"/>
      <c r="AA77" s="465"/>
    </row>
    <row r="78" spans="1:27" ht="18.75" customHeight="1">
      <c r="A78" s="1008">
        <f aca="true" t="shared" si="29" ref="A78:A134">A77+1</f>
        <v>66</v>
      </c>
      <c r="B78" s="539" t="s">
        <v>83</v>
      </c>
      <c r="C78" s="112">
        <v>6</v>
      </c>
      <c r="D78" s="239">
        <v>22402.34</v>
      </c>
      <c r="E78" s="112"/>
      <c r="F78" s="239"/>
      <c r="G78" s="1030">
        <f aca="true" t="shared" si="30" ref="G78:H82">C78+E78</f>
        <v>6</v>
      </c>
      <c r="H78" s="1301">
        <f t="shared" si="30"/>
        <v>22402.34</v>
      </c>
      <c r="I78" s="112">
        <v>3</v>
      </c>
      <c r="J78" s="238">
        <v>1239.3</v>
      </c>
      <c r="K78" s="112"/>
      <c r="L78" s="232"/>
      <c r="M78" s="239"/>
      <c r="N78" s="1052">
        <v>6</v>
      </c>
      <c r="O78" s="1053">
        <v>5508</v>
      </c>
      <c r="P78" s="238"/>
      <c r="Q78" s="520">
        <f>H78+J78+L78+M78+O78+P78</f>
        <v>29149.64</v>
      </c>
      <c r="R78" s="52"/>
      <c r="S78" s="226"/>
      <c r="T78" s="519"/>
      <c r="U78" s="515"/>
      <c r="V78" s="519">
        <v>2400</v>
      </c>
      <c r="W78" s="520">
        <f>SUM(S78:V78)</f>
        <v>2400</v>
      </c>
      <c r="Y78" s="522" t="s">
        <v>103</v>
      </c>
      <c r="Z78" s="112"/>
      <c r="AA78" s="465"/>
    </row>
    <row r="79" spans="1:27" ht="18.75" customHeight="1">
      <c r="A79" s="1008">
        <f t="shared" si="29"/>
        <v>67</v>
      </c>
      <c r="B79" s="522" t="s">
        <v>84</v>
      </c>
      <c r="C79" s="112">
        <v>11</v>
      </c>
      <c r="D79" s="239">
        <v>40590.8</v>
      </c>
      <c r="E79" s="112"/>
      <c r="F79" s="239"/>
      <c r="G79" s="1030">
        <f t="shared" si="30"/>
        <v>11</v>
      </c>
      <c r="H79" s="1301">
        <f t="shared" si="30"/>
        <v>40590.8</v>
      </c>
      <c r="I79" s="112">
        <v>10</v>
      </c>
      <c r="J79" s="238">
        <v>4037.5</v>
      </c>
      <c r="K79" s="112"/>
      <c r="L79" s="232"/>
      <c r="M79" s="239"/>
      <c r="N79" s="1026">
        <v>11</v>
      </c>
      <c r="O79" s="1053">
        <v>8016.46</v>
      </c>
      <c r="P79" s="238"/>
      <c r="Q79" s="520">
        <f>H79+J79+L79+M79+O79+P79</f>
        <v>52644.76</v>
      </c>
      <c r="R79" s="52"/>
      <c r="S79" s="243"/>
      <c r="T79" s="465"/>
      <c r="U79" s="232"/>
      <c r="V79" s="465">
        <v>4400</v>
      </c>
      <c r="W79" s="520">
        <f>SUM(S79:V79)</f>
        <v>4400</v>
      </c>
      <c r="Y79" s="522" t="s">
        <v>91</v>
      </c>
      <c r="Z79" s="112"/>
      <c r="AA79" s="465"/>
    </row>
    <row r="80" spans="1:27" ht="18.75" customHeight="1" thickBot="1">
      <c r="A80" s="1008">
        <f t="shared" si="29"/>
        <v>68</v>
      </c>
      <c r="B80" s="522" t="s">
        <v>86</v>
      </c>
      <c r="C80" s="112">
        <v>15</v>
      </c>
      <c r="D80" s="239">
        <v>48840.61</v>
      </c>
      <c r="E80" s="112"/>
      <c r="F80" s="239"/>
      <c r="G80" s="1030">
        <f t="shared" si="30"/>
        <v>15</v>
      </c>
      <c r="H80" s="1301">
        <f t="shared" si="30"/>
        <v>48840.61</v>
      </c>
      <c r="I80" s="112">
        <v>12</v>
      </c>
      <c r="J80" s="238">
        <v>4604.71</v>
      </c>
      <c r="K80" s="112"/>
      <c r="L80" s="232"/>
      <c r="M80" s="239"/>
      <c r="N80" s="1026">
        <v>15</v>
      </c>
      <c r="O80" s="1053">
        <v>11881.28</v>
      </c>
      <c r="P80" s="238"/>
      <c r="Q80" s="520">
        <f>H80+J80+L80+M80+O80+P80</f>
        <v>65326.6</v>
      </c>
      <c r="R80" s="52"/>
      <c r="S80" s="243"/>
      <c r="T80" s="465"/>
      <c r="U80" s="232"/>
      <c r="V80" s="465">
        <v>6000</v>
      </c>
      <c r="W80" s="520">
        <f>SUM(S80:V80)</f>
        <v>6000</v>
      </c>
      <c r="Y80" s="1033" t="s">
        <v>92</v>
      </c>
      <c r="Z80" s="250"/>
      <c r="AA80" s="535"/>
    </row>
    <row r="81" spans="1:27" ht="20.25" customHeight="1" thickBot="1">
      <c r="A81" s="1008">
        <f t="shared" si="29"/>
        <v>69</v>
      </c>
      <c r="B81" s="522" t="s">
        <v>87</v>
      </c>
      <c r="C81" s="112">
        <v>2</v>
      </c>
      <c r="D81" s="239">
        <v>6488.33</v>
      </c>
      <c r="E81" s="112"/>
      <c r="F81" s="239"/>
      <c r="G81" s="1030">
        <f t="shared" si="30"/>
        <v>2</v>
      </c>
      <c r="H81" s="1301">
        <f t="shared" si="30"/>
        <v>6488.33</v>
      </c>
      <c r="I81" s="112">
        <v>2</v>
      </c>
      <c r="J81" s="238">
        <v>1229.46</v>
      </c>
      <c r="K81" s="112"/>
      <c r="L81" s="232"/>
      <c r="M81" s="239"/>
      <c r="N81" s="1026">
        <v>2</v>
      </c>
      <c r="O81" s="1053">
        <v>1636</v>
      </c>
      <c r="P81" s="238"/>
      <c r="Q81" s="520">
        <f>H81+J81+L81+M81+O81+P81</f>
        <v>9353.79</v>
      </c>
      <c r="R81" s="52"/>
      <c r="S81" s="243"/>
      <c r="T81" s="465"/>
      <c r="U81" s="232"/>
      <c r="V81" s="465">
        <v>800</v>
      </c>
      <c r="W81" s="520">
        <f>SUM(S81:V81)</f>
        <v>800</v>
      </c>
      <c r="Y81" s="1050" t="s">
        <v>104</v>
      </c>
      <c r="Z81" s="288">
        <f>SUM(Z82:Z86)</f>
        <v>8</v>
      </c>
      <c r="AA81" s="1024">
        <f>SUM(AA82:AA86)</f>
        <v>6890.5599999999995</v>
      </c>
    </row>
    <row r="82" spans="1:27" ht="18.75" customHeight="1" thickBot="1">
      <c r="A82" s="1008">
        <f t="shared" si="29"/>
        <v>70</v>
      </c>
      <c r="B82" s="525" t="s">
        <v>88</v>
      </c>
      <c r="C82" s="112">
        <v>18</v>
      </c>
      <c r="D82" s="239">
        <v>55283.06</v>
      </c>
      <c r="E82" s="112">
        <v>2</v>
      </c>
      <c r="F82" s="239">
        <v>6136.06</v>
      </c>
      <c r="G82" s="1030">
        <f t="shared" si="30"/>
        <v>20</v>
      </c>
      <c r="H82" s="1301">
        <f t="shared" si="30"/>
        <v>61419.119999999995</v>
      </c>
      <c r="I82" s="112">
        <v>19</v>
      </c>
      <c r="J82" s="238">
        <v>6451.72</v>
      </c>
      <c r="K82" s="112"/>
      <c r="L82" s="232"/>
      <c r="M82" s="239"/>
      <c r="N82" s="1054">
        <v>20</v>
      </c>
      <c r="O82" s="1053">
        <v>16069.64</v>
      </c>
      <c r="P82" s="238"/>
      <c r="Q82" s="520">
        <f>H82+J82+L82+M82+O82+P82</f>
        <v>83940.48</v>
      </c>
      <c r="R82" s="52"/>
      <c r="S82" s="274"/>
      <c r="T82" s="535"/>
      <c r="U82" s="354"/>
      <c r="V82" s="535">
        <v>8000</v>
      </c>
      <c r="W82" s="520">
        <f>SUM(S82:V82)</f>
        <v>8000</v>
      </c>
      <c r="Y82" s="1027" t="s">
        <v>101</v>
      </c>
      <c r="Z82" s="214"/>
      <c r="AA82" s="519"/>
    </row>
    <row r="83" spans="1:27" ht="21" customHeight="1" thickBot="1">
      <c r="A83" s="1008">
        <f t="shared" si="29"/>
        <v>71</v>
      </c>
      <c r="B83" s="511" t="s">
        <v>89</v>
      </c>
      <c r="C83" s="199">
        <f aca="true" t="shared" si="31" ref="C83:Q83">SUM(C84:C88)</f>
        <v>89</v>
      </c>
      <c r="D83" s="205">
        <f t="shared" si="31"/>
        <v>87560.34</v>
      </c>
      <c r="E83" s="199">
        <f t="shared" si="31"/>
        <v>0</v>
      </c>
      <c r="F83" s="205">
        <f t="shared" si="31"/>
        <v>0</v>
      </c>
      <c r="G83" s="199">
        <f t="shared" si="31"/>
        <v>89</v>
      </c>
      <c r="H83" s="205">
        <f t="shared" si="31"/>
        <v>87560.34</v>
      </c>
      <c r="I83" s="199">
        <f t="shared" si="31"/>
        <v>79</v>
      </c>
      <c r="J83" s="204">
        <f t="shared" si="31"/>
        <v>64556.79</v>
      </c>
      <c r="K83" s="199">
        <f t="shared" si="31"/>
        <v>0</v>
      </c>
      <c r="L83" s="206">
        <f t="shared" si="31"/>
        <v>0</v>
      </c>
      <c r="M83" s="205">
        <f t="shared" si="31"/>
        <v>0</v>
      </c>
      <c r="N83" s="199">
        <f t="shared" si="31"/>
        <v>85</v>
      </c>
      <c r="O83" s="200">
        <f t="shared" si="31"/>
        <v>94850.3</v>
      </c>
      <c r="P83" s="204">
        <f t="shared" si="31"/>
        <v>0</v>
      </c>
      <c r="Q83" s="494">
        <f t="shared" si="31"/>
        <v>246967.43</v>
      </c>
      <c r="R83" s="52"/>
      <c r="S83" s="208">
        <f>SUM(S84:S88)</f>
        <v>0</v>
      </c>
      <c r="T83" s="204">
        <f>SUM(T84:T88)</f>
        <v>0</v>
      </c>
      <c r="U83" s="206">
        <f>SUM(U84:U88)</f>
        <v>0</v>
      </c>
      <c r="V83" s="204">
        <f>SUM(V84:V88)</f>
        <v>34400</v>
      </c>
      <c r="W83" s="494">
        <f>SUM(W84:W88)</f>
        <v>34400</v>
      </c>
      <c r="Y83" s="522" t="s">
        <v>102</v>
      </c>
      <c r="Z83" s="112">
        <v>1</v>
      </c>
      <c r="AA83" s="465">
        <v>818.12</v>
      </c>
    </row>
    <row r="84" spans="1:27" ht="18.75" customHeight="1">
      <c r="A84" s="1008">
        <f t="shared" si="29"/>
        <v>72</v>
      </c>
      <c r="B84" s="564">
        <v>14</v>
      </c>
      <c r="C84" s="112">
        <v>10</v>
      </c>
      <c r="D84" s="239">
        <v>10068.86</v>
      </c>
      <c r="E84" s="112"/>
      <c r="F84" s="239"/>
      <c r="G84" s="1030">
        <f>C84+E84</f>
        <v>10</v>
      </c>
      <c r="H84" s="1301">
        <f aca="true" t="shared" si="32" ref="H84:H94">D84+F84</f>
        <v>10068.86</v>
      </c>
      <c r="I84" s="112">
        <v>9</v>
      </c>
      <c r="J84" s="238">
        <v>7883.75</v>
      </c>
      <c r="K84" s="112"/>
      <c r="L84" s="232"/>
      <c r="M84" s="239"/>
      <c r="N84" s="1026">
        <v>9</v>
      </c>
      <c r="O84" s="241">
        <v>11030</v>
      </c>
      <c r="P84" s="238"/>
      <c r="Q84" s="520">
        <f>H84+J84+L84+M84+O84+P84</f>
        <v>28982.61</v>
      </c>
      <c r="R84" s="52"/>
      <c r="S84" s="226"/>
      <c r="T84" s="519"/>
      <c r="U84" s="515"/>
      <c r="V84" s="519">
        <v>4000</v>
      </c>
      <c r="W84" s="520">
        <f>SUM(S84:V84)</f>
        <v>4000</v>
      </c>
      <c r="Y84" s="522" t="s">
        <v>103</v>
      </c>
      <c r="Z84" s="112"/>
      <c r="AA84" s="465"/>
    </row>
    <row r="85" spans="1:27" ht="18.75" customHeight="1">
      <c r="A85" s="1008">
        <f t="shared" si="29"/>
        <v>73</v>
      </c>
      <c r="B85" s="565">
        <v>13</v>
      </c>
      <c r="C85" s="112">
        <v>27</v>
      </c>
      <c r="D85" s="239">
        <v>26980.46</v>
      </c>
      <c r="E85" s="112"/>
      <c r="F85" s="239"/>
      <c r="G85" s="1030">
        <f>C85+E85</f>
        <v>27</v>
      </c>
      <c r="H85" s="1301">
        <f t="shared" si="32"/>
        <v>26980.46</v>
      </c>
      <c r="I85" s="112">
        <v>26</v>
      </c>
      <c r="J85" s="238">
        <v>22649.91</v>
      </c>
      <c r="K85" s="112"/>
      <c r="L85" s="232"/>
      <c r="M85" s="239"/>
      <c r="N85" s="1026">
        <v>27</v>
      </c>
      <c r="O85" s="241">
        <v>29247.02</v>
      </c>
      <c r="P85" s="238"/>
      <c r="Q85" s="520">
        <f>H85+J85+L85+M85+O85+P85</f>
        <v>78877.39</v>
      </c>
      <c r="R85" s="52"/>
      <c r="S85" s="243"/>
      <c r="T85" s="465"/>
      <c r="U85" s="232"/>
      <c r="V85" s="465">
        <v>10800</v>
      </c>
      <c r="W85" s="520">
        <f>SUM(S85:V85)</f>
        <v>10800</v>
      </c>
      <c r="Y85" s="522" t="s">
        <v>91</v>
      </c>
      <c r="Z85" s="112">
        <v>1</v>
      </c>
      <c r="AA85" s="465">
        <v>865.29</v>
      </c>
    </row>
    <row r="86" spans="1:27" ht="18.75" customHeight="1" thickBot="1">
      <c r="A86" s="1008">
        <f t="shared" si="29"/>
        <v>74</v>
      </c>
      <c r="B86" s="565">
        <v>12</v>
      </c>
      <c r="C86" s="112">
        <v>13</v>
      </c>
      <c r="D86" s="239">
        <v>12941.77</v>
      </c>
      <c r="E86" s="112"/>
      <c r="F86" s="239"/>
      <c r="G86" s="1030">
        <f>C86+E86</f>
        <v>13</v>
      </c>
      <c r="H86" s="1301">
        <f t="shared" si="32"/>
        <v>12941.77</v>
      </c>
      <c r="I86" s="112">
        <v>11</v>
      </c>
      <c r="J86" s="238">
        <v>9128.69</v>
      </c>
      <c r="K86" s="112"/>
      <c r="L86" s="232"/>
      <c r="M86" s="239"/>
      <c r="N86" s="1026">
        <v>11</v>
      </c>
      <c r="O86" s="241">
        <v>12223.64</v>
      </c>
      <c r="P86" s="238"/>
      <c r="Q86" s="520">
        <f>H86+J86+L86+M86+O86+P86</f>
        <v>34294.1</v>
      </c>
      <c r="R86" s="52"/>
      <c r="S86" s="243"/>
      <c r="T86" s="465"/>
      <c r="U86" s="232"/>
      <c r="V86" s="465">
        <v>4400</v>
      </c>
      <c r="W86" s="520">
        <f>SUM(S86:V86)</f>
        <v>4400</v>
      </c>
      <c r="Y86" s="1033" t="s">
        <v>92</v>
      </c>
      <c r="Z86" s="250">
        <v>6</v>
      </c>
      <c r="AA86" s="535">
        <v>5207.15</v>
      </c>
    </row>
    <row r="87" spans="1:27" ht="30" customHeight="1" thickBot="1">
      <c r="A87" s="1008">
        <f t="shared" si="29"/>
        <v>75</v>
      </c>
      <c r="B87" s="565">
        <v>11</v>
      </c>
      <c r="C87" s="112">
        <v>11</v>
      </c>
      <c r="D87" s="239">
        <v>10800.87</v>
      </c>
      <c r="E87" s="112"/>
      <c r="F87" s="239"/>
      <c r="G87" s="1030">
        <f>C87+E87</f>
        <v>11</v>
      </c>
      <c r="H87" s="1301">
        <f t="shared" si="32"/>
        <v>10800.87</v>
      </c>
      <c r="I87" s="112">
        <v>10</v>
      </c>
      <c r="J87" s="238">
        <v>8888.54</v>
      </c>
      <c r="K87" s="112"/>
      <c r="L87" s="232"/>
      <c r="M87" s="239"/>
      <c r="N87" s="1026">
        <v>11</v>
      </c>
      <c r="O87" s="241">
        <v>12298</v>
      </c>
      <c r="P87" s="238"/>
      <c r="Q87" s="520">
        <f>H87+J87+L87+M87+O87+P87</f>
        <v>31987.410000000003</v>
      </c>
      <c r="R87" s="52"/>
      <c r="S87" s="243"/>
      <c r="T87" s="465"/>
      <c r="U87" s="232"/>
      <c r="V87" s="465">
        <v>4400</v>
      </c>
      <c r="W87" s="520">
        <f>SUM(S87:V87)</f>
        <v>4400</v>
      </c>
      <c r="Y87" s="1051" t="s">
        <v>164</v>
      </c>
      <c r="Z87" s="288">
        <f>SUM(Z88:Z95)</f>
        <v>16</v>
      </c>
      <c r="AA87" s="1024">
        <f>SUM(AA88:AA95)</f>
        <v>14032.24</v>
      </c>
    </row>
    <row r="88" spans="1:27" ht="18.75" customHeight="1" thickBot="1">
      <c r="A88" s="1008">
        <f t="shared" si="29"/>
        <v>76</v>
      </c>
      <c r="B88" s="566">
        <v>10</v>
      </c>
      <c r="C88" s="112">
        <v>28</v>
      </c>
      <c r="D88" s="239">
        <v>26768.38</v>
      </c>
      <c r="E88" s="112"/>
      <c r="F88" s="239"/>
      <c r="G88" s="1030">
        <f>C88+E88</f>
        <v>28</v>
      </c>
      <c r="H88" s="1301">
        <f t="shared" si="32"/>
        <v>26768.38</v>
      </c>
      <c r="I88" s="112">
        <v>23</v>
      </c>
      <c r="J88" s="238">
        <v>16005.9</v>
      </c>
      <c r="K88" s="112"/>
      <c r="L88" s="232"/>
      <c r="M88" s="239"/>
      <c r="N88" s="1026">
        <v>27</v>
      </c>
      <c r="O88" s="241">
        <v>30051.64</v>
      </c>
      <c r="P88" s="238"/>
      <c r="Q88" s="520">
        <f>H88+J88+L88+M88+O88+P88</f>
        <v>72825.92</v>
      </c>
      <c r="R88" s="52"/>
      <c r="S88" s="274"/>
      <c r="T88" s="535"/>
      <c r="U88" s="354"/>
      <c r="V88" s="535">
        <v>10800</v>
      </c>
      <c r="W88" s="520">
        <f>SUM(S88:V88)</f>
        <v>10800</v>
      </c>
      <c r="Y88" s="1027" t="s">
        <v>101</v>
      </c>
      <c r="Z88" s="214">
        <v>2</v>
      </c>
      <c r="AA88" s="519">
        <v>1978.9</v>
      </c>
    </row>
    <row r="89" spans="1:27" ht="21" customHeight="1" thickBot="1">
      <c r="A89" s="1008">
        <f t="shared" si="29"/>
        <v>77</v>
      </c>
      <c r="B89" s="511" t="s">
        <v>90</v>
      </c>
      <c r="C89" s="199">
        <f aca="true" t="shared" si="33" ref="C89:Q89">SUM(C90:C94)</f>
        <v>0</v>
      </c>
      <c r="D89" s="205">
        <f t="shared" si="33"/>
        <v>0</v>
      </c>
      <c r="E89" s="199">
        <f t="shared" si="33"/>
        <v>0</v>
      </c>
      <c r="F89" s="205">
        <f t="shared" si="33"/>
        <v>0</v>
      </c>
      <c r="G89" s="199">
        <f t="shared" si="33"/>
        <v>0</v>
      </c>
      <c r="H89" s="205">
        <f t="shared" si="33"/>
        <v>0</v>
      </c>
      <c r="I89" s="199">
        <f t="shared" si="33"/>
        <v>0</v>
      </c>
      <c r="J89" s="204">
        <f t="shared" si="33"/>
        <v>0</v>
      </c>
      <c r="K89" s="199">
        <f t="shared" si="33"/>
        <v>0</v>
      </c>
      <c r="L89" s="206">
        <f t="shared" si="33"/>
        <v>0</v>
      </c>
      <c r="M89" s="205">
        <f t="shared" si="33"/>
        <v>0</v>
      </c>
      <c r="N89" s="199">
        <f t="shared" si="33"/>
        <v>0</v>
      </c>
      <c r="O89" s="200">
        <f t="shared" si="33"/>
        <v>0</v>
      </c>
      <c r="P89" s="204">
        <f t="shared" si="33"/>
        <v>0</v>
      </c>
      <c r="Q89" s="494">
        <f t="shared" si="33"/>
        <v>0</v>
      </c>
      <c r="R89" s="27"/>
      <c r="S89" s="208">
        <f>SUM(S90:S94)</f>
        <v>0</v>
      </c>
      <c r="T89" s="204">
        <f>SUM(T90:T94)</f>
        <v>0</v>
      </c>
      <c r="U89" s="206">
        <f>SUM(U90:U94)</f>
        <v>0</v>
      </c>
      <c r="V89" s="204">
        <f>SUM(V90:V94)</f>
        <v>0</v>
      </c>
      <c r="W89" s="494">
        <f>SUM(W90:W94)</f>
        <v>0</v>
      </c>
      <c r="Y89" s="522" t="s">
        <v>102</v>
      </c>
      <c r="Z89" s="112"/>
      <c r="AA89" s="465"/>
    </row>
    <row r="90" spans="1:27" ht="18.75" customHeight="1">
      <c r="A90" s="1008">
        <f t="shared" si="29"/>
        <v>78</v>
      </c>
      <c r="B90" s="539" t="s">
        <v>91</v>
      </c>
      <c r="C90" s="112"/>
      <c r="D90" s="239"/>
      <c r="E90" s="112"/>
      <c r="F90" s="239"/>
      <c r="G90" s="112"/>
      <c r="H90" s="1301">
        <f t="shared" si="32"/>
        <v>0</v>
      </c>
      <c r="I90" s="112"/>
      <c r="J90" s="238"/>
      <c r="K90" s="112"/>
      <c r="L90" s="232"/>
      <c r="M90" s="239"/>
      <c r="N90" s="1026"/>
      <c r="O90" s="241"/>
      <c r="P90" s="238"/>
      <c r="Q90" s="520">
        <f>H90+J90+L90+M90+O90+P90</f>
        <v>0</v>
      </c>
      <c r="R90" s="52"/>
      <c r="S90" s="226"/>
      <c r="T90" s="519"/>
      <c r="U90" s="515"/>
      <c r="V90" s="519"/>
      <c r="W90" s="520">
        <f>SUM(S90:V90)</f>
        <v>0</v>
      </c>
      <c r="Y90" s="522" t="s">
        <v>103</v>
      </c>
      <c r="Z90" s="112"/>
      <c r="AA90" s="465"/>
    </row>
    <row r="91" spans="1:27" ht="18.75" customHeight="1">
      <c r="A91" s="1008">
        <f t="shared" si="29"/>
        <v>79</v>
      </c>
      <c r="B91" s="522" t="s">
        <v>92</v>
      </c>
      <c r="C91" s="112"/>
      <c r="D91" s="239"/>
      <c r="E91" s="112"/>
      <c r="F91" s="239"/>
      <c r="G91" s="112"/>
      <c r="H91" s="1301">
        <f t="shared" si="32"/>
        <v>0</v>
      </c>
      <c r="I91" s="112"/>
      <c r="J91" s="238"/>
      <c r="K91" s="112"/>
      <c r="L91" s="232"/>
      <c r="M91" s="239"/>
      <c r="N91" s="1026"/>
      <c r="O91" s="241"/>
      <c r="P91" s="238"/>
      <c r="Q91" s="520">
        <f>H91+J91+L91+M91+O91+P91</f>
        <v>0</v>
      </c>
      <c r="R91" s="52"/>
      <c r="S91" s="243"/>
      <c r="T91" s="465"/>
      <c r="U91" s="232"/>
      <c r="V91" s="465"/>
      <c r="W91" s="520">
        <f>SUM(S91:V91)</f>
        <v>0</v>
      </c>
      <c r="Y91" s="522" t="s">
        <v>91</v>
      </c>
      <c r="Z91" s="112">
        <v>13</v>
      </c>
      <c r="AA91" s="465">
        <v>11207.26</v>
      </c>
    </row>
    <row r="92" spans="1:27" ht="18.75" customHeight="1">
      <c r="A92" s="1008">
        <f t="shared" si="29"/>
        <v>80</v>
      </c>
      <c r="B92" s="522" t="s">
        <v>94</v>
      </c>
      <c r="C92" s="112"/>
      <c r="D92" s="239"/>
      <c r="E92" s="112"/>
      <c r="F92" s="239"/>
      <c r="G92" s="112"/>
      <c r="H92" s="1301">
        <f t="shared" si="32"/>
        <v>0</v>
      </c>
      <c r="I92" s="112"/>
      <c r="J92" s="238"/>
      <c r="K92" s="112"/>
      <c r="L92" s="232"/>
      <c r="M92" s="239"/>
      <c r="N92" s="1026"/>
      <c r="O92" s="241"/>
      <c r="P92" s="238"/>
      <c r="Q92" s="520">
        <f>H92+J92+L92+M92+O92+P92</f>
        <v>0</v>
      </c>
      <c r="R92" s="52"/>
      <c r="S92" s="243"/>
      <c r="T92" s="465"/>
      <c r="U92" s="232"/>
      <c r="V92" s="465"/>
      <c r="W92" s="520">
        <f>SUM(S92:V92)</f>
        <v>0</v>
      </c>
      <c r="Y92" s="522" t="s">
        <v>92</v>
      </c>
      <c r="Z92" s="112">
        <v>1</v>
      </c>
      <c r="AA92" s="465">
        <v>846.08</v>
      </c>
    </row>
    <row r="93" spans="1:27" ht="18.75" customHeight="1">
      <c r="A93" s="1008">
        <f t="shared" si="29"/>
        <v>81</v>
      </c>
      <c r="B93" s="522" t="s">
        <v>95</v>
      </c>
      <c r="C93" s="112"/>
      <c r="D93" s="239"/>
      <c r="E93" s="112"/>
      <c r="F93" s="239"/>
      <c r="G93" s="112"/>
      <c r="H93" s="1301">
        <f t="shared" si="32"/>
        <v>0</v>
      </c>
      <c r="I93" s="112"/>
      <c r="J93" s="238"/>
      <c r="K93" s="112"/>
      <c r="L93" s="232"/>
      <c r="M93" s="239"/>
      <c r="N93" s="1026"/>
      <c r="O93" s="241"/>
      <c r="P93" s="238"/>
      <c r="Q93" s="520">
        <f>H93+J93+L93+M93+O93+P93</f>
        <v>0</v>
      </c>
      <c r="R93" s="52"/>
      <c r="S93" s="243"/>
      <c r="T93" s="465"/>
      <c r="U93" s="232"/>
      <c r="V93" s="465"/>
      <c r="W93" s="520">
        <f>SUM(S93:V93)</f>
        <v>0</v>
      </c>
      <c r="Y93" s="522" t="s">
        <v>94</v>
      </c>
      <c r="Z93" s="112"/>
      <c r="AA93" s="465"/>
    </row>
    <row r="94" spans="1:27" ht="18.75" customHeight="1" thickBot="1">
      <c r="A94" s="1008">
        <f t="shared" si="29"/>
        <v>82</v>
      </c>
      <c r="B94" s="525" t="s">
        <v>96</v>
      </c>
      <c r="C94" s="112"/>
      <c r="D94" s="239"/>
      <c r="E94" s="112"/>
      <c r="F94" s="239"/>
      <c r="G94" s="112"/>
      <c r="H94" s="1301">
        <f t="shared" si="32"/>
        <v>0</v>
      </c>
      <c r="I94" s="112"/>
      <c r="J94" s="238"/>
      <c r="K94" s="112"/>
      <c r="L94" s="232"/>
      <c r="M94" s="239"/>
      <c r="N94" s="1026"/>
      <c r="O94" s="241"/>
      <c r="P94" s="238"/>
      <c r="Q94" s="520">
        <f>H94+J94+L94+M94+O94+P94</f>
        <v>0</v>
      </c>
      <c r="R94" s="52"/>
      <c r="S94" s="274"/>
      <c r="T94" s="535"/>
      <c r="U94" s="354"/>
      <c r="V94" s="535"/>
      <c r="W94" s="520">
        <f>SUM(S94:V94)</f>
        <v>0</v>
      </c>
      <c r="Y94" s="522" t="s">
        <v>95</v>
      </c>
      <c r="Z94" s="112"/>
      <c r="AA94" s="465"/>
    </row>
    <row r="95" spans="1:27" ht="21" customHeight="1" thickBot="1">
      <c r="A95" s="1008">
        <f t="shared" si="29"/>
        <v>83</v>
      </c>
      <c r="B95" s="511" t="s">
        <v>97</v>
      </c>
      <c r="C95" s="199">
        <f aca="true" t="shared" si="34" ref="C95:Q95">SUM(C96:C100)</f>
        <v>3</v>
      </c>
      <c r="D95" s="205">
        <f t="shared" si="34"/>
        <v>2961.69</v>
      </c>
      <c r="E95" s="199">
        <f t="shared" si="34"/>
        <v>0</v>
      </c>
      <c r="F95" s="205">
        <f t="shared" si="34"/>
        <v>0</v>
      </c>
      <c r="G95" s="199">
        <f t="shared" si="34"/>
        <v>3</v>
      </c>
      <c r="H95" s="205">
        <f t="shared" si="34"/>
        <v>2961.69</v>
      </c>
      <c r="I95" s="199">
        <f t="shared" si="34"/>
        <v>3</v>
      </c>
      <c r="J95" s="204">
        <f t="shared" si="34"/>
        <v>895.5</v>
      </c>
      <c r="K95" s="199">
        <f t="shared" si="34"/>
        <v>0</v>
      </c>
      <c r="L95" s="206">
        <f t="shared" si="34"/>
        <v>0</v>
      </c>
      <c r="M95" s="205">
        <f t="shared" si="34"/>
        <v>0</v>
      </c>
      <c r="N95" s="199">
        <f t="shared" si="34"/>
        <v>3</v>
      </c>
      <c r="O95" s="200">
        <f t="shared" si="34"/>
        <v>3159.64</v>
      </c>
      <c r="P95" s="204">
        <f t="shared" si="34"/>
        <v>0</v>
      </c>
      <c r="Q95" s="494">
        <f t="shared" si="34"/>
        <v>7016.83</v>
      </c>
      <c r="R95" s="52"/>
      <c r="S95" s="208">
        <f>SUM(S96:S100)</f>
        <v>0</v>
      </c>
      <c r="T95" s="204">
        <f>SUM(T96:T100)</f>
        <v>0</v>
      </c>
      <c r="U95" s="206">
        <f>SUM(U96:U100)</f>
        <v>0</v>
      </c>
      <c r="V95" s="204">
        <f>SUM(V96:V100)</f>
        <v>1200</v>
      </c>
      <c r="W95" s="494">
        <f>SUM(W96:W100)</f>
        <v>1200</v>
      </c>
      <c r="Y95" s="1033" t="s">
        <v>96</v>
      </c>
      <c r="Z95" s="250"/>
      <c r="AA95" s="535"/>
    </row>
    <row r="96" spans="1:27" ht="26.25" customHeight="1">
      <c r="A96" s="1008">
        <f t="shared" si="29"/>
        <v>84</v>
      </c>
      <c r="B96" s="539" t="s">
        <v>91</v>
      </c>
      <c r="C96" s="112">
        <v>1</v>
      </c>
      <c r="D96" s="239">
        <v>994.2</v>
      </c>
      <c r="E96" s="112"/>
      <c r="F96" s="239"/>
      <c r="G96" s="1030">
        <f>C96+E96</f>
        <v>1</v>
      </c>
      <c r="H96" s="1301">
        <f aca="true" t="shared" si="35" ref="H96:H110">D96+F96</f>
        <v>994.2</v>
      </c>
      <c r="I96" s="112">
        <v>1</v>
      </c>
      <c r="J96" s="238">
        <v>358.2</v>
      </c>
      <c r="K96" s="112"/>
      <c r="L96" s="232"/>
      <c r="M96" s="239"/>
      <c r="N96" s="1026">
        <v>1</v>
      </c>
      <c r="O96" s="241">
        <v>1118</v>
      </c>
      <c r="P96" s="238"/>
      <c r="Q96" s="520">
        <f>H96+J96+L96+M96+O96+P96</f>
        <v>2470.4</v>
      </c>
      <c r="R96" s="52"/>
      <c r="S96" s="226"/>
      <c r="T96" s="519"/>
      <c r="U96" s="515"/>
      <c r="V96" s="519">
        <v>400</v>
      </c>
      <c r="W96" s="520">
        <f>SUM(S96:V96)</f>
        <v>400</v>
      </c>
      <c r="Y96" s="1055" t="s">
        <v>171</v>
      </c>
      <c r="Z96" s="1102">
        <f>Z51+Z57+Z63+Z69+Z75+Z81+Z87</f>
        <v>63</v>
      </c>
      <c r="AA96" s="1103">
        <f>AA51+AA57+AA63+AA69+AA75+AA81+AA87</f>
        <v>97091.51</v>
      </c>
    </row>
    <row r="97" spans="1:27" ht="26.25" customHeight="1" thickBot="1">
      <c r="A97" s="1008">
        <f t="shared" si="29"/>
        <v>85</v>
      </c>
      <c r="B97" s="522" t="s">
        <v>92</v>
      </c>
      <c r="C97" s="112">
        <v>1</v>
      </c>
      <c r="D97" s="239">
        <v>1011.18</v>
      </c>
      <c r="E97" s="112"/>
      <c r="F97" s="239"/>
      <c r="G97" s="1030">
        <f>C97+E97</f>
        <v>1</v>
      </c>
      <c r="H97" s="1301">
        <f t="shared" si="35"/>
        <v>1011.18</v>
      </c>
      <c r="I97" s="112">
        <v>1</v>
      </c>
      <c r="J97" s="238">
        <v>179.1</v>
      </c>
      <c r="K97" s="112"/>
      <c r="L97" s="232"/>
      <c r="M97" s="239"/>
      <c r="N97" s="1026">
        <v>1</v>
      </c>
      <c r="O97" s="241">
        <v>1118</v>
      </c>
      <c r="P97" s="238"/>
      <c r="Q97" s="520">
        <f>H97+J97+L97+M97+O97+P97</f>
        <v>2308.2799999999997</v>
      </c>
      <c r="R97" s="52"/>
      <c r="S97" s="243"/>
      <c r="T97" s="465"/>
      <c r="U97" s="232"/>
      <c r="V97" s="465">
        <v>400</v>
      </c>
      <c r="W97" s="520">
        <f>SUM(S97:V97)</f>
        <v>400</v>
      </c>
      <c r="Y97" s="616" t="s">
        <v>172</v>
      </c>
      <c r="Z97" s="1303">
        <f>Z49+Z96</f>
        <v>333</v>
      </c>
      <c r="AA97" s="1304">
        <f>AA49+AA96</f>
        <v>295526.57</v>
      </c>
    </row>
    <row r="98" spans="1:27" ht="18.75" customHeight="1">
      <c r="A98" s="1008">
        <f t="shared" si="29"/>
        <v>86</v>
      </c>
      <c r="B98" s="522" t="s">
        <v>94</v>
      </c>
      <c r="C98" s="112"/>
      <c r="D98" s="239"/>
      <c r="E98" s="112"/>
      <c r="F98" s="239"/>
      <c r="G98" s="1030"/>
      <c r="H98" s="1301">
        <f t="shared" si="35"/>
        <v>0</v>
      </c>
      <c r="I98" s="112"/>
      <c r="J98" s="238"/>
      <c r="K98" s="112"/>
      <c r="L98" s="232"/>
      <c r="M98" s="239"/>
      <c r="N98" s="1026"/>
      <c r="O98" s="241"/>
      <c r="P98" s="238"/>
      <c r="Q98" s="520">
        <f>H98+J98+L98+M98+O98+P98</f>
        <v>0</v>
      </c>
      <c r="R98" s="52"/>
      <c r="S98" s="243"/>
      <c r="T98" s="465"/>
      <c r="U98" s="232"/>
      <c r="V98" s="465"/>
      <c r="W98" s="520">
        <f>SUM(S98:V98)</f>
        <v>0</v>
      </c>
      <c r="Y98" s="1060" t="s">
        <v>108</v>
      </c>
      <c r="Z98" s="1104">
        <v>3</v>
      </c>
      <c r="AA98" s="396">
        <v>1240.03</v>
      </c>
    </row>
    <row r="99" spans="1:27" ht="18.75" customHeight="1">
      <c r="A99" s="1008">
        <f t="shared" si="29"/>
        <v>87</v>
      </c>
      <c r="B99" s="522" t="s">
        <v>95</v>
      </c>
      <c r="C99" s="112"/>
      <c r="D99" s="239"/>
      <c r="E99" s="112"/>
      <c r="F99" s="239"/>
      <c r="G99" s="1030"/>
      <c r="H99" s="1301">
        <f t="shared" si="35"/>
        <v>0</v>
      </c>
      <c r="I99" s="112"/>
      <c r="J99" s="238"/>
      <c r="K99" s="112"/>
      <c r="L99" s="232"/>
      <c r="M99" s="239"/>
      <c r="N99" s="1026"/>
      <c r="O99" s="241"/>
      <c r="P99" s="238"/>
      <c r="Q99" s="520">
        <f>H99+J99+L99+M99+O99+P99</f>
        <v>0</v>
      </c>
      <c r="R99" s="52"/>
      <c r="S99" s="243"/>
      <c r="T99" s="465"/>
      <c r="U99" s="232"/>
      <c r="V99" s="465"/>
      <c r="W99" s="520">
        <f>SUM(S99:V99)</f>
        <v>0</v>
      </c>
      <c r="Y99" s="1062" t="s">
        <v>159</v>
      </c>
      <c r="Z99" s="1063">
        <v>1</v>
      </c>
      <c r="AA99" s="496">
        <v>2249.8</v>
      </c>
    </row>
    <row r="100" spans="1:27" ht="18.75" customHeight="1" thickBot="1">
      <c r="A100" s="1008">
        <f t="shared" si="29"/>
        <v>88</v>
      </c>
      <c r="B100" s="534" t="s">
        <v>96</v>
      </c>
      <c r="C100" s="112">
        <v>1</v>
      </c>
      <c r="D100" s="239">
        <v>956.31</v>
      </c>
      <c r="E100" s="112"/>
      <c r="F100" s="239"/>
      <c r="G100" s="1030">
        <f>C100+E100</f>
        <v>1</v>
      </c>
      <c r="H100" s="1301">
        <f t="shared" si="35"/>
        <v>956.31</v>
      </c>
      <c r="I100" s="112">
        <v>1</v>
      </c>
      <c r="J100" s="238">
        <v>358.2</v>
      </c>
      <c r="K100" s="112"/>
      <c r="L100" s="232"/>
      <c r="M100" s="239"/>
      <c r="N100" s="1026">
        <v>1</v>
      </c>
      <c r="O100" s="241">
        <v>923.64</v>
      </c>
      <c r="P100" s="238"/>
      <c r="Q100" s="520">
        <f>H100+J100+L100+M100+O100+P100</f>
        <v>2238.15</v>
      </c>
      <c r="R100" s="52"/>
      <c r="S100" s="274"/>
      <c r="T100" s="535"/>
      <c r="U100" s="354"/>
      <c r="V100" s="535">
        <v>400</v>
      </c>
      <c r="W100" s="520">
        <f>SUM(S100:V100)</f>
        <v>400</v>
      </c>
      <c r="Y100" s="1062" t="s">
        <v>109</v>
      </c>
      <c r="Z100" s="1063">
        <v>324</v>
      </c>
      <c r="AA100" s="496">
        <v>62850</v>
      </c>
    </row>
    <row r="101" spans="1:27" ht="21" customHeight="1" thickBot="1">
      <c r="A101" s="1008">
        <f t="shared" si="29"/>
        <v>89</v>
      </c>
      <c r="B101" s="511" t="s">
        <v>100</v>
      </c>
      <c r="C101" s="199">
        <f aca="true" t="shared" si="36" ref="C101:Q101">SUM(C102:C106)</f>
        <v>7</v>
      </c>
      <c r="D101" s="205">
        <f t="shared" si="36"/>
        <v>6691.97</v>
      </c>
      <c r="E101" s="199">
        <f>SUM(E102:E106)</f>
        <v>1</v>
      </c>
      <c r="F101" s="205">
        <f>SUM(F102:F106)</f>
        <v>939.33</v>
      </c>
      <c r="G101" s="199">
        <f>SUM(G102:G106)</f>
        <v>8</v>
      </c>
      <c r="H101" s="205">
        <f>SUM(H102:H106)</f>
        <v>7631.3</v>
      </c>
      <c r="I101" s="199">
        <f t="shared" si="36"/>
        <v>4</v>
      </c>
      <c r="J101" s="205">
        <f t="shared" si="36"/>
        <v>2407.9</v>
      </c>
      <c r="K101" s="199">
        <f t="shared" si="36"/>
        <v>0</v>
      </c>
      <c r="L101" s="206">
        <f t="shared" si="36"/>
        <v>0</v>
      </c>
      <c r="M101" s="205">
        <f t="shared" si="36"/>
        <v>0</v>
      </c>
      <c r="N101" s="199">
        <f t="shared" si="36"/>
        <v>7</v>
      </c>
      <c r="O101" s="206">
        <f t="shared" si="36"/>
        <v>8682.460000000001</v>
      </c>
      <c r="P101" s="205">
        <f t="shared" si="36"/>
        <v>0</v>
      </c>
      <c r="Q101" s="494">
        <f t="shared" si="36"/>
        <v>18721.66</v>
      </c>
      <c r="R101" s="27"/>
      <c r="S101" s="208">
        <f>SUM(S102:S106)</f>
        <v>0</v>
      </c>
      <c r="T101" s="204">
        <f>SUM(T102:T106)</f>
        <v>0</v>
      </c>
      <c r="U101" s="206">
        <f>SUM(U102:U106)</f>
        <v>0</v>
      </c>
      <c r="V101" s="204">
        <f>SUM(V102:V106)</f>
        <v>2800</v>
      </c>
      <c r="W101" s="494">
        <f>SUM(W102:W106)</f>
        <v>2800</v>
      </c>
      <c r="Y101" s="1064" t="s">
        <v>110</v>
      </c>
      <c r="Z101" s="1063"/>
      <c r="AA101" s="496"/>
    </row>
    <row r="102" spans="1:27" ht="18.75" customHeight="1">
      <c r="A102" s="1008">
        <f t="shared" si="29"/>
        <v>90</v>
      </c>
      <c r="B102" s="539" t="s">
        <v>101</v>
      </c>
      <c r="C102" s="112"/>
      <c r="D102" s="239"/>
      <c r="E102" s="112"/>
      <c r="F102" s="239"/>
      <c r="G102" s="112"/>
      <c r="H102" s="1301">
        <f t="shared" si="35"/>
        <v>0</v>
      </c>
      <c r="I102" s="112"/>
      <c r="J102" s="238"/>
      <c r="K102" s="112"/>
      <c r="L102" s="232"/>
      <c r="M102" s="239"/>
      <c r="N102" s="1026"/>
      <c r="O102" s="241"/>
      <c r="P102" s="238"/>
      <c r="Q102" s="520">
        <f>H102+J102+L102+M102+O102+P102</f>
        <v>0</v>
      </c>
      <c r="R102" s="52"/>
      <c r="S102" s="226"/>
      <c r="T102" s="519"/>
      <c r="U102" s="515"/>
      <c r="V102" s="519"/>
      <c r="W102" s="520">
        <f>SUM(S102:V102)</f>
        <v>0</v>
      </c>
      <c r="Y102" s="1064" t="s">
        <v>111</v>
      </c>
      <c r="Z102" s="1063"/>
      <c r="AA102" s="496"/>
    </row>
    <row r="103" spans="1:27" ht="18.75" customHeight="1" thickBot="1">
      <c r="A103" s="1008">
        <f t="shared" si="29"/>
        <v>91</v>
      </c>
      <c r="B103" s="522" t="s">
        <v>102</v>
      </c>
      <c r="C103" s="112"/>
      <c r="D103" s="239"/>
      <c r="E103" s="112"/>
      <c r="F103" s="239"/>
      <c r="G103" s="112"/>
      <c r="H103" s="1301">
        <f t="shared" si="35"/>
        <v>0</v>
      </c>
      <c r="I103" s="112"/>
      <c r="J103" s="238"/>
      <c r="K103" s="112"/>
      <c r="L103" s="232"/>
      <c r="M103" s="239"/>
      <c r="N103" s="1026"/>
      <c r="O103" s="241"/>
      <c r="P103" s="238"/>
      <c r="Q103" s="520">
        <f>H103+J103+L103+M103+O103+P103</f>
        <v>0</v>
      </c>
      <c r="R103" s="52"/>
      <c r="S103" s="243"/>
      <c r="T103" s="465"/>
      <c r="U103" s="232"/>
      <c r="V103" s="465"/>
      <c r="W103" s="520">
        <f>SUM(S103:V103)</f>
        <v>0</v>
      </c>
      <c r="Y103" s="1065" t="s">
        <v>112</v>
      </c>
      <c r="Z103" s="1066"/>
      <c r="AA103" s="1067"/>
    </row>
    <row r="104" spans="1:27" ht="26.25" customHeight="1" thickBot="1">
      <c r="A104" s="1008">
        <f t="shared" si="29"/>
        <v>92</v>
      </c>
      <c r="B104" s="522" t="s">
        <v>103</v>
      </c>
      <c r="C104" s="112"/>
      <c r="D104" s="239"/>
      <c r="E104" s="112"/>
      <c r="F104" s="239"/>
      <c r="G104" s="112"/>
      <c r="H104" s="1301">
        <f t="shared" si="35"/>
        <v>0</v>
      </c>
      <c r="I104" s="112"/>
      <c r="J104" s="238"/>
      <c r="K104" s="112"/>
      <c r="L104" s="232"/>
      <c r="M104" s="239"/>
      <c r="N104" s="1026"/>
      <c r="O104" s="241"/>
      <c r="P104" s="238"/>
      <c r="Q104" s="520">
        <f>H104+J104+L104+M104+O104+P104</f>
        <v>0</v>
      </c>
      <c r="R104" s="52"/>
      <c r="S104" s="243"/>
      <c r="T104" s="465"/>
      <c r="U104" s="232"/>
      <c r="V104" s="465"/>
      <c r="W104" s="520">
        <f>SUM(S104:V104)</f>
        <v>0</v>
      </c>
      <c r="Y104" s="1068" t="s">
        <v>113</v>
      </c>
      <c r="Z104" s="1069">
        <f>Z97+Z98</f>
        <v>336</v>
      </c>
      <c r="AA104" s="1070">
        <f>SUM(AA97:AA103)</f>
        <v>361866.4</v>
      </c>
    </row>
    <row r="105" spans="1:23" ht="18.75" customHeight="1">
      <c r="A105" s="1008">
        <f t="shared" si="29"/>
        <v>93</v>
      </c>
      <c r="B105" s="522" t="s">
        <v>91</v>
      </c>
      <c r="C105" s="112">
        <v>1</v>
      </c>
      <c r="D105" s="239">
        <v>1008.91</v>
      </c>
      <c r="E105" s="112"/>
      <c r="F105" s="239"/>
      <c r="G105" s="1030">
        <f>C105+E105</f>
        <v>1</v>
      </c>
      <c r="H105" s="1301">
        <f t="shared" si="35"/>
        <v>1008.91</v>
      </c>
      <c r="I105" s="112"/>
      <c r="J105" s="238"/>
      <c r="K105" s="112"/>
      <c r="L105" s="232"/>
      <c r="M105" s="239"/>
      <c r="N105" s="1026">
        <v>1</v>
      </c>
      <c r="O105" s="241">
        <v>990.82</v>
      </c>
      <c r="P105" s="238"/>
      <c r="Q105" s="520">
        <f>H105+J105+L105+M105+O105+P105</f>
        <v>1999.73</v>
      </c>
      <c r="R105" s="52"/>
      <c r="S105" s="243"/>
      <c r="T105" s="465"/>
      <c r="U105" s="232"/>
      <c r="V105" s="465">
        <v>400</v>
      </c>
      <c r="W105" s="520">
        <f>SUM(S105:V105)</f>
        <v>400</v>
      </c>
    </row>
    <row r="106" spans="1:27" ht="18.75" customHeight="1" thickBot="1">
      <c r="A106" s="1008">
        <f t="shared" si="29"/>
        <v>94</v>
      </c>
      <c r="B106" s="525" t="s">
        <v>92</v>
      </c>
      <c r="C106" s="112">
        <v>6</v>
      </c>
      <c r="D106" s="239">
        <v>5683.06</v>
      </c>
      <c r="E106" s="112">
        <v>1</v>
      </c>
      <c r="F106" s="239">
        <v>939.33</v>
      </c>
      <c r="G106" s="1030">
        <f>C106+E106</f>
        <v>7</v>
      </c>
      <c r="H106" s="1301">
        <f t="shared" si="35"/>
        <v>6622.39</v>
      </c>
      <c r="I106" s="112">
        <v>4</v>
      </c>
      <c r="J106" s="238">
        <v>2407.9</v>
      </c>
      <c r="K106" s="112"/>
      <c r="L106" s="232"/>
      <c r="M106" s="239"/>
      <c r="N106" s="1026">
        <v>6</v>
      </c>
      <c r="O106" s="241">
        <v>7691.64</v>
      </c>
      <c r="P106" s="238"/>
      <c r="Q106" s="520">
        <f>H106+J106+L106+M106+O106+P106</f>
        <v>16721.93</v>
      </c>
      <c r="R106" s="52"/>
      <c r="S106" s="274"/>
      <c r="T106" s="535"/>
      <c r="U106" s="354"/>
      <c r="V106" s="535">
        <v>2400</v>
      </c>
      <c r="W106" s="520">
        <f>SUM(S106:V106)</f>
        <v>2400</v>
      </c>
      <c r="Y106" s="573"/>
      <c r="Z106" s="574"/>
      <c r="AA106" s="575"/>
    </row>
    <row r="107" spans="1:27" ht="21" customHeight="1" thickBot="1">
      <c r="A107" s="1008">
        <f t="shared" si="29"/>
        <v>95</v>
      </c>
      <c r="B107" s="511" t="s">
        <v>104</v>
      </c>
      <c r="C107" s="199">
        <f aca="true" t="shared" si="37" ref="C107:Q107">SUM(C108:C112)</f>
        <v>28</v>
      </c>
      <c r="D107" s="205">
        <f t="shared" si="37"/>
        <v>26036.260000000002</v>
      </c>
      <c r="E107" s="199">
        <f>SUM(E108:E112)</f>
        <v>3</v>
      </c>
      <c r="F107" s="205">
        <f>SUM(F108:F112)</f>
        <v>2817.99</v>
      </c>
      <c r="G107" s="199">
        <f>SUM(G108:G112)</f>
        <v>31</v>
      </c>
      <c r="H107" s="205">
        <f>SUM(H108:H112)</f>
        <v>28854.25</v>
      </c>
      <c r="I107" s="199">
        <f t="shared" si="37"/>
        <v>0</v>
      </c>
      <c r="J107" s="205">
        <f t="shared" si="37"/>
        <v>0</v>
      </c>
      <c r="K107" s="199">
        <f t="shared" si="37"/>
        <v>0</v>
      </c>
      <c r="L107" s="206">
        <f t="shared" si="37"/>
        <v>0</v>
      </c>
      <c r="M107" s="205">
        <f t="shared" si="37"/>
        <v>0</v>
      </c>
      <c r="N107" s="199">
        <f t="shared" si="37"/>
        <v>29</v>
      </c>
      <c r="O107" s="206">
        <f t="shared" si="37"/>
        <v>32435.64</v>
      </c>
      <c r="P107" s="205">
        <f t="shared" si="37"/>
        <v>0</v>
      </c>
      <c r="Q107" s="494">
        <f t="shared" si="37"/>
        <v>61289.89</v>
      </c>
      <c r="R107" s="27"/>
      <c r="S107" s="208">
        <f>SUM(S108:S112)</f>
        <v>0</v>
      </c>
      <c r="T107" s="204">
        <f>SUM(T108:T112)</f>
        <v>0</v>
      </c>
      <c r="U107" s="206">
        <f>SUM(U108:U112)</f>
        <v>0</v>
      </c>
      <c r="V107" s="204">
        <f>SUM(V108:V112)</f>
        <v>10400</v>
      </c>
      <c r="W107" s="494">
        <f>SUM(W108:W112)</f>
        <v>10400</v>
      </c>
      <c r="Y107" s="573"/>
      <c r="Z107" s="574"/>
      <c r="AA107" s="575"/>
    </row>
    <row r="108" spans="1:27" ht="18.75" customHeight="1">
      <c r="A108" s="1008">
        <f t="shared" si="29"/>
        <v>96</v>
      </c>
      <c r="B108" s="539" t="s">
        <v>101</v>
      </c>
      <c r="C108" s="112"/>
      <c r="D108" s="239"/>
      <c r="E108" s="112"/>
      <c r="F108" s="239"/>
      <c r="G108" s="112"/>
      <c r="H108" s="1301">
        <f t="shared" si="35"/>
        <v>0</v>
      </c>
      <c r="I108" s="112"/>
      <c r="J108" s="238"/>
      <c r="K108" s="112"/>
      <c r="L108" s="232"/>
      <c r="M108" s="239"/>
      <c r="N108" s="1026"/>
      <c r="O108" s="241"/>
      <c r="P108" s="238"/>
      <c r="Q108" s="520">
        <f>H108+J108+L108+M108+O108+P108</f>
        <v>0</v>
      </c>
      <c r="R108" s="52"/>
      <c r="S108" s="226"/>
      <c r="T108" s="519"/>
      <c r="U108" s="515"/>
      <c r="V108" s="519"/>
      <c r="W108" s="520">
        <f>SUM(S108:V108)</f>
        <v>0</v>
      </c>
      <c r="Y108" s="573"/>
      <c r="Z108" s="574"/>
      <c r="AA108" s="575"/>
    </row>
    <row r="109" spans="1:27" ht="18.75" customHeight="1">
      <c r="A109" s="1008">
        <f t="shared" si="29"/>
        <v>97</v>
      </c>
      <c r="B109" s="522" t="s">
        <v>102</v>
      </c>
      <c r="C109" s="112"/>
      <c r="D109" s="239"/>
      <c r="E109" s="112"/>
      <c r="F109" s="239"/>
      <c r="G109" s="112"/>
      <c r="H109" s="1301">
        <f t="shared" si="35"/>
        <v>0</v>
      </c>
      <c r="I109" s="112"/>
      <c r="J109" s="238"/>
      <c r="K109" s="112"/>
      <c r="L109" s="232"/>
      <c r="M109" s="239"/>
      <c r="N109" s="1026"/>
      <c r="O109" s="241"/>
      <c r="P109" s="238"/>
      <c r="Q109" s="520">
        <f>H109+J109+L109+M109+O109+P109</f>
        <v>0</v>
      </c>
      <c r="R109" s="52"/>
      <c r="S109" s="243"/>
      <c r="T109" s="465"/>
      <c r="U109" s="232"/>
      <c r="V109" s="465"/>
      <c r="W109" s="520">
        <f>SUM(S109:V109)</f>
        <v>0</v>
      </c>
      <c r="Y109" s="573"/>
      <c r="Z109" s="574"/>
      <c r="AA109" s="575"/>
    </row>
    <row r="110" spans="1:27" ht="18.75" customHeight="1">
      <c r="A110" s="1008">
        <f t="shared" si="29"/>
        <v>98</v>
      </c>
      <c r="B110" s="522" t="s">
        <v>103</v>
      </c>
      <c r="C110" s="112"/>
      <c r="D110" s="239"/>
      <c r="E110" s="112"/>
      <c r="F110" s="239"/>
      <c r="G110" s="112"/>
      <c r="H110" s="1301">
        <f t="shared" si="35"/>
        <v>0</v>
      </c>
      <c r="I110" s="112"/>
      <c r="J110" s="238"/>
      <c r="K110" s="112"/>
      <c r="L110" s="232"/>
      <c r="M110" s="239"/>
      <c r="N110" s="1026"/>
      <c r="O110" s="241"/>
      <c r="P110" s="238"/>
      <c r="Q110" s="520">
        <f>H110+J110+L110+M110+O110+P110</f>
        <v>0</v>
      </c>
      <c r="R110" s="52"/>
      <c r="S110" s="243"/>
      <c r="T110" s="465"/>
      <c r="U110" s="232"/>
      <c r="V110" s="465"/>
      <c r="W110" s="520">
        <f>SUM(S110:V110)</f>
        <v>0</v>
      </c>
      <c r="Y110" s="573"/>
      <c r="Z110" s="574"/>
      <c r="AA110" s="575"/>
    </row>
    <row r="111" spans="1:27" ht="18.75" customHeight="1">
      <c r="A111" s="1008">
        <f t="shared" si="29"/>
        <v>99</v>
      </c>
      <c r="B111" s="522" t="s">
        <v>91</v>
      </c>
      <c r="C111" s="112">
        <v>4</v>
      </c>
      <c r="D111" s="239">
        <v>3916.18</v>
      </c>
      <c r="E111" s="112"/>
      <c r="F111" s="239"/>
      <c r="G111" s="1030">
        <f>C111+E111</f>
        <v>4</v>
      </c>
      <c r="H111" s="1301">
        <f>D111+F111</f>
        <v>3916.18</v>
      </c>
      <c r="I111" s="112"/>
      <c r="J111" s="238"/>
      <c r="K111" s="112"/>
      <c r="L111" s="232"/>
      <c r="M111" s="239"/>
      <c r="N111" s="1026">
        <v>4</v>
      </c>
      <c r="O111" s="241">
        <v>4412</v>
      </c>
      <c r="P111" s="238"/>
      <c r="Q111" s="520">
        <f>H111+J111+L111+M111+O111+P111</f>
        <v>8328.18</v>
      </c>
      <c r="R111" s="52"/>
      <c r="S111" s="243"/>
      <c r="T111" s="465"/>
      <c r="U111" s="232"/>
      <c r="V111" s="465">
        <v>1600</v>
      </c>
      <c r="W111" s="520">
        <f>SUM(S111:V111)</f>
        <v>1600</v>
      </c>
      <c r="Y111" s="573"/>
      <c r="Z111" s="574"/>
      <c r="AA111" s="575"/>
    </row>
    <row r="112" spans="1:27" ht="18.75" customHeight="1" thickBot="1">
      <c r="A112" s="1008">
        <f t="shared" si="29"/>
        <v>100</v>
      </c>
      <c r="B112" s="525" t="s">
        <v>92</v>
      </c>
      <c r="C112" s="112">
        <v>24</v>
      </c>
      <c r="D112" s="239">
        <v>22120.08</v>
      </c>
      <c r="E112" s="112">
        <v>3</v>
      </c>
      <c r="F112" s="239">
        <v>2817.99</v>
      </c>
      <c r="G112" s="1030">
        <f>C112+E112</f>
        <v>27</v>
      </c>
      <c r="H112" s="1301">
        <f>D112+F112</f>
        <v>24938.07</v>
      </c>
      <c r="I112" s="112"/>
      <c r="J112" s="238"/>
      <c r="K112" s="112"/>
      <c r="L112" s="232"/>
      <c r="M112" s="239"/>
      <c r="N112" s="1026">
        <v>25</v>
      </c>
      <c r="O112" s="241">
        <v>28023.64</v>
      </c>
      <c r="P112" s="238"/>
      <c r="Q112" s="520">
        <f>H112+J112+L112+M112+O112+P112</f>
        <v>52961.71</v>
      </c>
      <c r="R112" s="52"/>
      <c r="S112" s="274"/>
      <c r="T112" s="535"/>
      <c r="U112" s="354"/>
      <c r="V112" s="535">
        <v>8800</v>
      </c>
      <c r="W112" s="520">
        <f>SUM(S112:V112)</f>
        <v>8800</v>
      </c>
      <c r="Y112" s="573"/>
      <c r="Z112" s="574"/>
      <c r="AA112" s="575"/>
    </row>
    <row r="113" spans="1:27" ht="30" customHeight="1" thickBot="1">
      <c r="A113" s="1008">
        <f t="shared" si="29"/>
        <v>101</v>
      </c>
      <c r="B113" s="511" t="s">
        <v>164</v>
      </c>
      <c r="C113" s="199">
        <f aca="true" t="shared" si="38" ref="C113:Q113">SUM(C114:C121)</f>
        <v>32</v>
      </c>
      <c r="D113" s="205">
        <f t="shared" si="38"/>
        <v>29238.11</v>
      </c>
      <c r="E113" s="199">
        <f t="shared" si="38"/>
        <v>3</v>
      </c>
      <c r="F113" s="205">
        <f t="shared" si="38"/>
        <v>2709.91</v>
      </c>
      <c r="G113" s="199">
        <f t="shared" si="38"/>
        <v>35</v>
      </c>
      <c r="H113" s="205">
        <f t="shared" si="38"/>
        <v>31948.02</v>
      </c>
      <c r="I113" s="199">
        <f t="shared" si="38"/>
        <v>7</v>
      </c>
      <c r="J113" s="204">
        <f t="shared" si="38"/>
        <v>12233.24</v>
      </c>
      <c r="K113" s="199">
        <f t="shared" si="38"/>
        <v>0</v>
      </c>
      <c r="L113" s="206">
        <f t="shared" si="38"/>
        <v>0</v>
      </c>
      <c r="M113" s="205">
        <f t="shared" si="38"/>
        <v>0</v>
      </c>
      <c r="N113" s="199">
        <f t="shared" si="38"/>
        <v>33</v>
      </c>
      <c r="O113" s="200">
        <f t="shared" si="38"/>
        <v>37099.740000000005</v>
      </c>
      <c r="P113" s="204">
        <f t="shared" si="38"/>
        <v>0</v>
      </c>
      <c r="Q113" s="494">
        <f t="shared" si="38"/>
        <v>81281.00000000001</v>
      </c>
      <c r="R113" s="52"/>
      <c r="S113" s="208">
        <f>SUM(S114:S121)</f>
        <v>0</v>
      </c>
      <c r="T113" s="204">
        <f>SUM(T114:T121)</f>
        <v>0</v>
      </c>
      <c r="U113" s="206">
        <f>SUM(U114:U121)</f>
        <v>0</v>
      </c>
      <c r="V113" s="204">
        <f>SUM(V114:V121)</f>
        <v>12400</v>
      </c>
      <c r="W113" s="494">
        <f>SUM(W114:W121)</f>
        <v>12400</v>
      </c>
      <c r="Y113" s="573"/>
      <c r="Z113" s="574"/>
      <c r="AA113" s="575"/>
    </row>
    <row r="114" spans="1:27" ht="18.75" customHeight="1">
      <c r="A114" s="1008">
        <f t="shared" si="29"/>
        <v>102</v>
      </c>
      <c r="B114" s="539" t="s">
        <v>101</v>
      </c>
      <c r="C114" s="112"/>
      <c r="D114" s="239"/>
      <c r="E114" s="112"/>
      <c r="F114" s="239"/>
      <c r="G114" s="112"/>
      <c r="H114" s="1301">
        <f>D114+F114</f>
        <v>0</v>
      </c>
      <c r="I114" s="112"/>
      <c r="J114" s="238"/>
      <c r="K114" s="112"/>
      <c r="L114" s="232"/>
      <c r="M114" s="239"/>
      <c r="N114" s="1026"/>
      <c r="O114" s="241"/>
      <c r="P114" s="238"/>
      <c r="Q114" s="520">
        <f aca="true" t="shared" si="39" ref="Q114:Q121">H114+J114+L114+M114+O114+P114</f>
        <v>0</v>
      </c>
      <c r="R114" s="52"/>
      <c r="S114" s="226"/>
      <c r="T114" s="519"/>
      <c r="U114" s="515"/>
      <c r="V114" s="519"/>
      <c r="W114" s="520">
        <f aca="true" t="shared" si="40" ref="W114:W121">SUM(S114:V114)</f>
        <v>0</v>
      </c>
      <c r="Y114" s="573"/>
      <c r="Z114" s="574"/>
      <c r="AA114" s="575"/>
    </row>
    <row r="115" spans="1:27" ht="18.75" customHeight="1">
      <c r="A115" s="1008">
        <f t="shared" si="29"/>
        <v>103</v>
      </c>
      <c r="B115" s="522" t="s">
        <v>102</v>
      </c>
      <c r="C115" s="112"/>
      <c r="D115" s="239"/>
      <c r="E115" s="112"/>
      <c r="F115" s="239"/>
      <c r="G115" s="112"/>
      <c r="H115" s="1301">
        <f>D115+F115</f>
        <v>0</v>
      </c>
      <c r="I115" s="112"/>
      <c r="J115" s="238"/>
      <c r="K115" s="112"/>
      <c r="L115" s="232"/>
      <c r="M115" s="239"/>
      <c r="N115" s="1026"/>
      <c r="O115" s="241"/>
      <c r="P115" s="238"/>
      <c r="Q115" s="520">
        <f t="shared" si="39"/>
        <v>0</v>
      </c>
      <c r="R115" s="52"/>
      <c r="S115" s="243"/>
      <c r="T115" s="465"/>
      <c r="U115" s="232"/>
      <c r="V115" s="465"/>
      <c r="W115" s="520">
        <f t="shared" si="40"/>
        <v>0</v>
      </c>
      <c r="Y115" s="573"/>
      <c r="Z115" s="574"/>
      <c r="AA115" s="575"/>
    </row>
    <row r="116" spans="1:27" ht="18.75" customHeight="1">
      <c r="A116" s="1008">
        <f t="shared" si="29"/>
        <v>104</v>
      </c>
      <c r="B116" s="522" t="s">
        <v>103</v>
      </c>
      <c r="C116" s="112">
        <v>1</v>
      </c>
      <c r="D116" s="239">
        <v>979.59</v>
      </c>
      <c r="E116" s="112"/>
      <c r="F116" s="239"/>
      <c r="G116" s="1030">
        <f aca="true" t="shared" si="41" ref="G116:H121">C116+E116</f>
        <v>1</v>
      </c>
      <c r="H116" s="1301">
        <f t="shared" si="41"/>
        <v>979.59</v>
      </c>
      <c r="I116" s="112">
        <v>1</v>
      </c>
      <c r="J116" s="238">
        <v>278.6</v>
      </c>
      <c r="K116" s="112"/>
      <c r="L116" s="232"/>
      <c r="M116" s="239"/>
      <c r="N116" s="1026">
        <v>1</v>
      </c>
      <c r="O116" s="241">
        <v>1118</v>
      </c>
      <c r="P116" s="238"/>
      <c r="Q116" s="520">
        <f t="shared" si="39"/>
        <v>2376.19</v>
      </c>
      <c r="R116" s="52"/>
      <c r="S116" s="243"/>
      <c r="T116" s="465"/>
      <c r="U116" s="232"/>
      <c r="V116" s="465">
        <v>400</v>
      </c>
      <c r="W116" s="520">
        <f t="shared" si="40"/>
        <v>400</v>
      </c>
      <c r="Y116" s="573"/>
      <c r="Z116" s="574"/>
      <c r="AA116" s="575"/>
    </row>
    <row r="117" spans="1:27" ht="18.75" customHeight="1">
      <c r="A117" s="1008">
        <f t="shared" si="29"/>
        <v>105</v>
      </c>
      <c r="B117" s="522" t="s">
        <v>91</v>
      </c>
      <c r="C117" s="112">
        <v>3</v>
      </c>
      <c r="D117" s="239">
        <v>2993.23</v>
      </c>
      <c r="E117" s="112"/>
      <c r="F117" s="239"/>
      <c r="G117" s="1030">
        <f t="shared" si="41"/>
        <v>3</v>
      </c>
      <c r="H117" s="1301">
        <f t="shared" si="41"/>
        <v>2993.23</v>
      </c>
      <c r="I117" s="112">
        <v>3</v>
      </c>
      <c r="J117" s="238">
        <v>1472.6</v>
      </c>
      <c r="K117" s="112"/>
      <c r="L117" s="232"/>
      <c r="M117" s="239"/>
      <c r="N117" s="1026">
        <v>3</v>
      </c>
      <c r="O117" s="241">
        <v>3354</v>
      </c>
      <c r="P117" s="238"/>
      <c r="Q117" s="520">
        <f t="shared" si="39"/>
        <v>7819.83</v>
      </c>
      <c r="R117" s="52"/>
      <c r="S117" s="243"/>
      <c r="T117" s="465"/>
      <c r="U117" s="232"/>
      <c r="V117" s="465">
        <v>1200</v>
      </c>
      <c r="W117" s="520">
        <f t="shared" si="40"/>
        <v>1200</v>
      </c>
      <c r="Y117" s="573"/>
      <c r="Z117" s="574"/>
      <c r="AA117" s="575"/>
    </row>
    <row r="118" spans="1:27" ht="18.75" customHeight="1">
      <c r="A118" s="1008">
        <f t="shared" si="29"/>
        <v>106</v>
      </c>
      <c r="B118" s="522" t="s">
        <v>92</v>
      </c>
      <c r="C118" s="112">
        <v>28</v>
      </c>
      <c r="D118" s="239">
        <v>25265.29</v>
      </c>
      <c r="E118" s="112">
        <v>2</v>
      </c>
      <c r="F118" s="239">
        <v>1878.66</v>
      </c>
      <c r="G118" s="1030">
        <f t="shared" si="41"/>
        <v>30</v>
      </c>
      <c r="H118" s="1301">
        <f t="shared" si="41"/>
        <v>27143.95</v>
      </c>
      <c r="I118" s="112">
        <v>2</v>
      </c>
      <c r="J118" s="238">
        <v>9930.1</v>
      </c>
      <c r="K118" s="112"/>
      <c r="L118" s="232"/>
      <c r="M118" s="239"/>
      <c r="N118" s="1026">
        <v>28</v>
      </c>
      <c r="O118" s="241">
        <v>31509.74</v>
      </c>
      <c r="P118" s="238"/>
      <c r="Q118" s="520">
        <f t="shared" si="39"/>
        <v>68583.79000000001</v>
      </c>
      <c r="R118" s="52"/>
      <c r="S118" s="243"/>
      <c r="T118" s="465"/>
      <c r="U118" s="232"/>
      <c r="V118" s="465">
        <v>10800</v>
      </c>
      <c r="W118" s="520">
        <f t="shared" si="40"/>
        <v>10800</v>
      </c>
      <c r="Y118" s="573"/>
      <c r="Z118" s="574"/>
      <c r="AA118" s="575"/>
    </row>
    <row r="119" spans="1:27" ht="18.75" customHeight="1">
      <c r="A119" s="1008">
        <f t="shared" si="29"/>
        <v>107</v>
      </c>
      <c r="B119" s="522" t="s">
        <v>94</v>
      </c>
      <c r="C119" s="112"/>
      <c r="D119" s="239"/>
      <c r="E119" s="112"/>
      <c r="F119" s="239"/>
      <c r="G119" s="1030">
        <f t="shared" si="41"/>
        <v>0</v>
      </c>
      <c r="H119" s="1301">
        <f t="shared" si="41"/>
        <v>0</v>
      </c>
      <c r="I119" s="112"/>
      <c r="J119" s="238"/>
      <c r="K119" s="112"/>
      <c r="L119" s="232"/>
      <c r="M119" s="239"/>
      <c r="N119" s="1026"/>
      <c r="O119" s="241"/>
      <c r="P119" s="238"/>
      <c r="Q119" s="520">
        <f t="shared" si="39"/>
        <v>0</v>
      </c>
      <c r="R119" s="52"/>
      <c r="S119" s="243"/>
      <c r="T119" s="465"/>
      <c r="U119" s="232"/>
      <c r="V119" s="465"/>
      <c r="W119" s="520">
        <f t="shared" si="40"/>
        <v>0</v>
      </c>
      <c r="Y119" s="573"/>
      <c r="Z119" s="574"/>
      <c r="AA119" s="575"/>
    </row>
    <row r="120" spans="1:27" ht="18.75" customHeight="1">
      <c r="A120" s="1008">
        <f t="shared" si="29"/>
        <v>108</v>
      </c>
      <c r="B120" s="522" t="s">
        <v>95</v>
      </c>
      <c r="C120" s="112"/>
      <c r="D120" s="239"/>
      <c r="E120" s="112"/>
      <c r="F120" s="239"/>
      <c r="G120" s="1030">
        <f t="shared" si="41"/>
        <v>0</v>
      </c>
      <c r="H120" s="1301">
        <f t="shared" si="41"/>
        <v>0</v>
      </c>
      <c r="I120" s="112"/>
      <c r="J120" s="238"/>
      <c r="K120" s="112"/>
      <c r="L120" s="232"/>
      <c r="M120" s="239"/>
      <c r="N120" s="1026"/>
      <c r="O120" s="241"/>
      <c r="P120" s="238"/>
      <c r="Q120" s="520">
        <f t="shared" si="39"/>
        <v>0</v>
      </c>
      <c r="R120" s="52"/>
      <c r="S120" s="243"/>
      <c r="T120" s="465"/>
      <c r="U120" s="232"/>
      <c r="V120" s="465"/>
      <c r="W120" s="520">
        <f t="shared" si="40"/>
        <v>0</v>
      </c>
      <c r="Y120" s="573"/>
      <c r="Z120" s="574"/>
      <c r="AA120" s="575"/>
    </row>
    <row r="121" spans="1:27" ht="18.75" customHeight="1" thickBot="1">
      <c r="A121" s="1008">
        <f t="shared" si="29"/>
        <v>109</v>
      </c>
      <c r="B121" s="525" t="s">
        <v>96</v>
      </c>
      <c r="C121" s="112"/>
      <c r="D121" s="239"/>
      <c r="E121" s="112">
        <v>1</v>
      </c>
      <c r="F121" s="239">
        <v>831.25</v>
      </c>
      <c r="G121" s="1030">
        <f t="shared" si="41"/>
        <v>1</v>
      </c>
      <c r="H121" s="1301">
        <f t="shared" si="41"/>
        <v>831.25</v>
      </c>
      <c r="I121" s="112">
        <v>1</v>
      </c>
      <c r="J121" s="238">
        <v>551.94</v>
      </c>
      <c r="K121" s="112"/>
      <c r="L121" s="232"/>
      <c r="M121" s="239"/>
      <c r="N121" s="1026">
        <v>1</v>
      </c>
      <c r="O121" s="241">
        <v>1118</v>
      </c>
      <c r="P121" s="238"/>
      <c r="Q121" s="520">
        <f t="shared" si="39"/>
        <v>2501.19</v>
      </c>
      <c r="R121" s="52"/>
      <c r="S121" s="274"/>
      <c r="T121" s="535"/>
      <c r="U121" s="354"/>
      <c r="V121" s="535"/>
      <c r="W121" s="520">
        <f t="shared" si="40"/>
        <v>0</v>
      </c>
      <c r="Y121" s="573"/>
      <c r="Z121" s="574"/>
      <c r="AA121" s="575"/>
    </row>
    <row r="122" spans="1:27" s="210" customFormat="1" ht="26.25" customHeight="1" thickBot="1">
      <c r="A122" s="210">
        <f t="shared" si="29"/>
        <v>110</v>
      </c>
      <c r="B122" s="580" t="s">
        <v>171</v>
      </c>
      <c r="C122" s="408">
        <f aca="true" t="shared" si="42" ref="C122:Q122">+C113+C107+C101+C95+C89+C83+C77+C71+C65+C58+C51</f>
        <v>613</v>
      </c>
      <c r="D122" s="411">
        <f t="shared" si="42"/>
        <v>592774.9</v>
      </c>
      <c r="E122" s="408">
        <f t="shared" si="42"/>
        <v>19</v>
      </c>
      <c r="F122" s="411">
        <f t="shared" si="42"/>
        <v>18624.510000000002</v>
      </c>
      <c r="G122" s="408">
        <f t="shared" si="42"/>
        <v>632</v>
      </c>
      <c r="H122" s="411">
        <f t="shared" si="42"/>
        <v>611399.41</v>
      </c>
      <c r="I122" s="408">
        <f t="shared" si="42"/>
        <v>448</v>
      </c>
      <c r="J122" s="581">
        <f t="shared" si="42"/>
        <v>239905.71</v>
      </c>
      <c r="K122" s="408">
        <f t="shared" si="42"/>
        <v>0</v>
      </c>
      <c r="L122" s="412">
        <f t="shared" si="42"/>
        <v>0</v>
      </c>
      <c r="M122" s="411">
        <f t="shared" si="42"/>
        <v>0</v>
      </c>
      <c r="N122" s="408">
        <f t="shared" si="42"/>
        <v>658</v>
      </c>
      <c r="O122" s="409">
        <f t="shared" si="42"/>
        <v>707136.92</v>
      </c>
      <c r="P122" s="581">
        <f t="shared" si="42"/>
        <v>0</v>
      </c>
      <c r="Q122" s="412">
        <f t="shared" si="42"/>
        <v>1558442.04</v>
      </c>
      <c r="R122" s="414"/>
      <c r="S122" s="584">
        <f>+S113+S107+S101+S95+S89+S83+S77+S71+S65+S58+S51</f>
        <v>0</v>
      </c>
      <c r="T122" s="581">
        <f>+T113+T107+T101+T95+T89+T83+T77+T71+T65+T58+T51</f>
        <v>0</v>
      </c>
      <c r="U122" s="412">
        <f>+U113+U107+U101+U95+U89+U83+U77+U71+U65+U58+U51</f>
        <v>0</v>
      </c>
      <c r="V122" s="581">
        <f>+V113+V107+V101+V95+V89+V83+V77+V71+V65+V58+V51</f>
        <v>256800</v>
      </c>
      <c r="W122" s="309">
        <f>+W113+W107+W101+W95+W89+W83+W77+W71+W65+W58+W51</f>
        <v>256800</v>
      </c>
      <c r="Y122" s="364"/>
      <c r="Z122" s="365"/>
      <c r="AA122" s="366"/>
    </row>
    <row r="123" spans="1:27" s="210" customFormat="1" ht="23.25" customHeight="1" thickBot="1">
      <c r="A123" s="210">
        <f t="shared" si="29"/>
        <v>111</v>
      </c>
      <c r="B123" s="585" t="s">
        <v>172</v>
      </c>
      <c r="C123" s="586">
        <f aca="true" t="shared" si="43" ref="C123:Q123">C49+C122</f>
        <v>735</v>
      </c>
      <c r="D123" s="587">
        <f t="shared" si="43"/>
        <v>686464.87</v>
      </c>
      <c r="E123" s="586">
        <f>E49+E122</f>
        <v>20</v>
      </c>
      <c r="F123" s="587">
        <f>F49+F122</f>
        <v>19222.02</v>
      </c>
      <c r="G123" s="586">
        <f>G49+G122</f>
        <v>755</v>
      </c>
      <c r="H123" s="587">
        <f>H49+H122</f>
        <v>705686.89</v>
      </c>
      <c r="I123" s="586">
        <f t="shared" si="43"/>
        <v>448</v>
      </c>
      <c r="J123" s="588">
        <f t="shared" si="43"/>
        <v>239905.71</v>
      </c>
      <c r="K123" s="418">
        <f t="shared" si="43"/>
        <v>76</v>
      </c>
      <c r="L123" s="419">
        <f t="shared" si="43"/>
        <v>124858.56</v>
      </c>
      <c r="M123" s="423">
        <f t="shared" si="43"/>
        <v>0</v>
      </c>
      <c r="N123" s="418">
        <f t="shared" si="43"/>
        <v>658</v>
      </c>
      <c r="O123" s="424">
        <f t="shared" si="43"/>
        <v>707136.92</v>
      </c>
      <c r="P123" s="422">
        <f t="shared" si="43"/>
        <v>0</v>
      </c>
      <c r="Q123" s="423">
        <f t="shared" si="43"/>
        <v>1777588.08</v>
      </c>
      <c r="R123" s="414"/>
      <c r="S123" s="425">
        <f>S49+S122</f>
        <v>0</v>
      </c>
      <c r="T123" s="422">
        <f>T49+T122</f>
        <v>30400</v>
      </c>
      <c r="U123" s="419">
        <f>U49+U122</f>
        <v>0</v>
      </c>
      <c r="V123" s="422">
        <f>V49+V122</f>
        <v>256800</v>
      </c>
      <c r="W123" s="423">
        <f>W49+W122</f>
        <v>287200</v>
      </c>
      <c r="Y123" s="364"/>
      <c r="Z123" s="365"/>
      <c r="AA123" s="366"/>
    </row>
    <row r="124" spans="1:27" ht="18.75" customHeight="1">
      <c r="A124" s="1008">
        <f t="shared" si="29"/>
        <v>112</v>
      </c>
      <c r="B124" s="591" t="s">
        <v>114</v>
      </c>
      <c r="C124" s="432">
        <v>754</v>
      </c>
      <c r="D124" s="433">
        <v>74904</v>
      </c>
      <c r="E124" s="432"/>
      <c r="F124" s="433"/>
      <c r="G124" s="1030">
        <f>C124+E124</f>
        <v>754</v>
      </c>
      <c r="H124" s="1301">
        <f aca="true" t="shared" si="44" ref="H124:H132">D124+F124</f>
        <v>74904</v>
      </c>
      <c r="I124" s="1071"/>
      <c r="J124" s="436"/>
      <c r="K124" s="432"/>
      <c r="L124" s="428"/>
      <c r="M124" s="433"/>
      <c r="N124" s="432"/>
      <c r="O124" s="435"/>
      <c r="P124" s="436"/>
      <c r="Q124" s="282">
        <f aca="true" t="shared" si="45" ref="Q124:Q132">H124+J124+L124+M124+O124+P124</f>
        <v>74904</v>
      </c>
      <c r="R124" s="141"/>
      <c r="S124" s="437"/>
      <c r="T124" s="396"/>
      <c r="U124" s="1073"/>
      <c r="V124" s="396"/>
      <c r="W124" s="520">
        <f aca="true" t="shared" si="46" ref="W124:W132">SUM(S124:V124)</f>
        <v>0</v>
      </c>
      <c r="Y124" s="573"/>
      <c r="Z124" s="574"/>
      <c r="AA124" s="575"/>
    </row>
    <row r="125" spans="1:27" ht="18.75" customHeight="1">
      <c r="A125" s="1008">
        <f t="shared" si="29"/>
        <v>113</v>
      </c>
      <c r="B125" s="600" t="s">
        <v>115</v>
      </c>
      <c r="C125" s="445"/>
      <c r="D125" s="467"/>
      <c r="E125" s="445"/>
      <c r="F125" s="446"/>
      <c r="G125" s="1030"/>
      <c r="H125" s="1301">
        <f t="shared" si="44"/>
        <v>0</v>
      </c>
      <c r="I125" s="1074">
        <v>6</v>
      </c>
      <c r="J125" s="450">
        <v>1986.6</v>
      </c>
      <c r="K125" s="445"/>
      <c r="L125" s="447"/>
      <c r="M125" s="446"/>
      <c r="N125" s="445">
        <v>7</v>
      </c>
      <c r="O125" s="449">
        <v>1106</v>
      </c>
      <c r="P125" s="450"/>
      <c r="Q125" s="282">
        <f t="shared" si="45"/>
        <v>3092.6</v>
      </c>
      <c r="R125" s="52"/>
      <c r="S125" s="451"/>
      <c r="T125" s="225"/>
      <c r="U125" s="1075"/>
      <c r="V125" s="225"/>
      <c r="W125" s="520">
        <f t="shared" si="46"/>
        <v>0</v>
      </c>
      <c r="Y125" s="1076"/>
      <c r="Z125" s="1077"/>
      <c r="AA125" s="1077"/>
    </row>
    <row r="126" spans="1:27" ht="18.75" customHeight="1">
      <c r="A126" s="1008">
        <f>A127+1</f>
        <v>115</v>
      </c>
      <c r="B126" s="600" t="s">
        <v>116</v>
      </c>
      <c r="C126" s="445"/>
      <c r="D126" s="467"/>
      <c r="E126" s="445"/>
      <c r="F126" s="446"/>
      <c r="G126" s="1030"/>
      <c r="H126" s="1301">
        <f t="shared" si="44"/>
        <v>0</v>
      </c>
      <c r="I126" s="1074">
        <v>1</v>
      </c>
      <c r="J126" s="450">
        <v>548.68</v>
      </c>
      <c r="K126" s="459">
        <v>2</v>
      </c>
      <c r="L126" s="455">
        <v>2236</v>
      </c>
      <c r="M126" s="460"/>
      <c r="N126" s="459">
        <v>3</v>
      </c>
      <c r="O126" s="457">
        <v>2934</v>
      </c>
      <c r="P126" s="458"/>
      <c r="Q126" s="282">
        <f t="shared" si="45"/>
        <v>5718.68</v>
      </c>
      <c r="R126" s="52"/>
      <c r="S126" s="243"/>
      <c r="T126" s="465">
        <v>800</v>
      </c>
      <c r="U126" s="232"/>
      <c r="V126" s="465">
        <v>1200</v>
      </c>
      <c r="W126" s="520">
        <f>SUM(S126:V126)</f>
        <v>2000</v>
      </c>
      <c r="Y126" s="1078"/>
      <c r="Z126" s="1077"/>
      <c r="AA126" s="52"/>
    </row>
    <row r="127" spans="1:27" ht="18.75" customHeight="1">
      <c r="A127" s="1008">
        <f>A125+1</f>
        <v>114</v>
      </c>
      <c r="B127" s="600" t="s">
        <v>160</v>
      </c>
      <c r="C127" s="445"/>
      <c r="D127" s="467"/>
      <c r="E127" s="445"/>
      <c r="F127" s="446"/>
      <c r="G127" s="1030"/>
      <c r="H127" s="1301">
        <f t="shared" si="44"/>
        <v>0</v>
      </c>
      <c r="I127" s="1074"/>
      <c r="J127" s="450"/>
      <c r="K127" s="462"/>
      <c r="L127" s="447"/>
      <c r="M127" s="446"/>
      <c r="N127" s="445"/>
      <c r="O127" s="449"/>
      <c r="P127" s="450"/>
      <c r="Q127" s="282">
        <f t="shared" si="45"/>
        <v>0</v>
      </c>
      <c r="R127" s="52"/>
      <c r="S127" s="451"/>
      <c r="T127" s="225"/>
      <c r="U127" s="1075"/>
      <c r="V127" s="225"/>
      <c r="W127" s="520">
        <f t="shared" si="46"/>
        <v>0</v>
      </c>
      <c r="Y127" s="1079"/>
      <c r="Z127" s="1077"/>
      <c r="AA127" s="1077"/>
    </row>
    <row r="128" spans="1:27" ht="18.75" customHeight="1">
      <c r="A128" s="1008">
        <f>A126+1</f>
        <v>116</v>
      </c>
      <c r="B128" s="600" t="s">
        <v>161</v>
      </c>
      <c r="C128" s="445">
        <v>52</v>
      </c>
      <c r="D128" s="1080">
        <v>2.03</v>
      </c>
      <c r="E128" s="462"/>
      <c r="F128" s="446"/>
      <c r="G128" s="1030">
        <f>C128+E128</f>
        <v>52</v>
      </c>
      <c r="H128" s="1301">
        <f t="shared" si="44"/>
        <v>2.03</v>
      </c>
      <c r="I128" s="1074"/>
      <c r="J128" s="450"/>
      <c r="K128" s="462"/>
      <c r="L128" s="447"/>
      <c r="M128" s="446"/>
      <c r="N128" s="445"/>
      <c r="O128" s="449"/>
      <c r="P128" s="450"/>
      <c r="Q128" s="282">
        <f t="shared" si="45"/>
        <v>2.03</v>
      </c>
      <c r="R128" s="52"/>
      <c r="S128" s="243"/>
      <c r="T128" s="465"/>
      <c r="U128" s="232"/>
      <c r="V128" s="465"/>
      <c r="W128" s="520">
        <f t="shared" si="46"/>
        <v>0</v>
      </c>
      <c r="Y128" s="1078"/>
      <c r="Z128" s="1077"/>
      <c r="AA128" s="52"/>
    </row>
    <row r="129" spans="1:27" ht="18.75" customHeight="1">
      <c r="A129" s="1008">
        <f t="shared" si="29"/>
        <v>117</v>
      </c>
      <c r="B129" s="606" t="s">
        <v>118</v>
      </c>
      <c r="C129" s="1081">
        <v>734</v>
      </c>
      <c r="D129" s="1080">
        <v>147600</v>
      </c>
      <c r="E129" s="1081"/>
      <c r="F129" s="1082"/>
      <c r="G129" s="1030"/>
      <c r="H129" s="1301">
        <f t="shared" si="44"/>
        <v>147600</v>
      </c>
      <c r="I129" s="1083"/>
      <c r="J129" s="1084"/>
      <c r="K129" s="466"/>
      <c r="L129" s="468"/>
      <c r="M129" s="467"/>
      <c r="N129" s="1085"/>
      <c r="O129" s="470"/>
      <c r="P129" s="1084"/>
      <c r="Q129" s="520">
        <f t="shared" si="45"/>
        <v>147600</v>
      </c>
      <c r="R129" s="52"/>
      <c r="S129" s="243"/>
      <c r="T129" s="465"/>
      <c r="U129" s="232"/>
      <c r="V129" s="465"/>
      <c r="W129" s="520">
        <f t="shared" si="46"/>
        <v>0</v>
      </c>
      <c r="Y129" s="1078"/>
      <c r="Z129" s="1077"/>
      <c r="AA129" s="52"/>
    </row>
    <row r="130" spans="1:27" ht="18.75" customHeight="1">
      <c r="A130" s="1008">
        <f t="shared" si="29"/>
        <v>118</v>
      </c>
      <c r="B130" s="606" t="s">
        <v>127</v>
      </c>
      <c r="C130" s="1086"/>
      <c r="D130" s="1087"/>
      <c r="E130" s="1086"/>
      <c r="F130" s="1088"/>
      <c r="G130" s="1030"/>
      <c r="H130" s="1301">
        <f t="shared" si="44"/>
        <v>0</v>
      </c>
      <c r="I130" s="1089"/>
      <c r="J130" s="1090"/>
      <c r="K130" s="477"/>
      <c r="L130" s="479"/>
      <c r="M130" s="478"/>
      <c r="N130" s="1091"/>
      <c r="O130" s="481"/>
      <c r="P130" s="1090"/>
      <c r="Q130" s="520">
        <f t="shared" si="45"/>
        <v>0</v>
      </c>
      <c r="R130" s="52"/>
      <c r="S130" s="400"/>
      <c r="T130" s="476"/>
      <c r="U130" s="251"/>
      <c r="V130" s="476"/>
      <c r="W130" s="520">
        <f t="shared" si="46"/>
        <v>0</v>
      </c>
      <c r="Y130" s="1078"/>
      <c r="Z130" s="1077"/>
      <c r="AA130" s="52"/>
    </row>
    <row r="131" spans="1:27" ht="18.75" customHeight="1">
      <c r="A131" s="1008">
        <f t="shared" si="29"/>
        <v>119</v>
      </c>
      <c r="B131" s="609" t="s">
        <v>119</v>
      </c>
      <c r="C131" s="1086"/>
      <c r="D131" s="1087"/>
      <c r="E131" s="1086"/>
      <c r="F131" s="1088"/>
      <c r="G131" s="1030"/>
      <c r="H131" s="1301">
        <f t="shared" si="44"/>
        <v>0</v>
      </c>
      <c r="I131" s="1089"/>
      <c r="J131" s="1090"/>
      <c r="K131" s="477"/>
      <c r="L131" s="479"/>
      <c r="M131" s="478"/>
      <c r="N131" s="1091"/>
      <c r="O131" s="481"/>
      <c r="P131" s="1090"/>
      <c r="Q131" s="520">
        <f t="shared" si="45"/>
        <v>0</v>
      </c>
      <c r="R131" s="52"/>
      <c r="S131" s="400"/>
      <c r="T131" s="476"/>
      <c r="U131" s="251"/>
      <c r="V131" s="476"/>
      <c r="W131" s="520">
        <f t="shared" si="46"/>
        <v>0</v>
      </c>
      <c r="Y131" s="1078"/>
      <c r="Z131" s="1077"/>
      <c r="AA131" s="52"/>
    </row>
    <row r="132" spans="1:27" ht="18.75" customHeight="1" thickBot="1">
      <c r="A132" s="1008">
        <f t="shared" si="29"/>
        <v>120</v>
      </c>
      <c r="B132" s="609" t="s">
        <v>162</v>
      </c>
      <c r="C132" s="1086"/>
      <c r="D132" s="1087"/>
      <c r="E132" s="477"/>
      <c r="F132" s="1088"/>
      <c r="G132" s="1030"/>
      <c r="H132" s="1301">
        <f t="shared" si="44"/>
        <v>0</v>
      </c>
      <c r="I132" s="1089"/>
      <c r="J132" s="1090"/>
      <c r="K132" s="477"/>
      <c r="L132" s="479"/>
      <c r="M132" s="478"/>
      <c r="N132" s="1091"/>
      <c r="O132" s="481"/>
      <c r="P132" s="1090"/>
      <c r="Q132" s="520">
        <f t="shared" si="45"/>
        <v>0</v>
      </c>
      <c r="R132" s="52"/>
      <c r="S132" s="274"/>
      <c r="T132" s="535"/>
      <c r="U132" s="354"/>
      <c r="V132" s="535"/>
      <c r="W132" s="520">
        <f t="shared" si="46"/>
        <v>0</v>
      </c>
      <c r="Y132" s="1092"/>
      <c r="Z132" s="1077"/>
      <c r="AA132" s="52"/>
    </row>
    <row r="133" spans="1:27" s="210" customFormat="1" ht="26.25" customHeight="1" thickBot="1">
      <c r="A133" s="210">
        <f t="shared" si="29"/>
        <v>121</v>
      </c>
      <c r="B133" s="1093" t="s">
        <v>120</v>
      </c>
      <c r="C133" s="304">
        <f>C125+C127+C126</f>
        <v>0</v>
      </c>
      <c r="D133" s="309">
        <f>SUM(D124:D132)</f>
        <v>222506.03</v>
      </c>
      <c r="E133" s="304">
        <f>E125+E127+E126</f>
        <v>0</v>
      </c>
      <c r="F133" s="309">
        <f>SUM(F124:F132)</f>
        <v>0</v>
      </c>
      <c r="G133" s="304">
        <f>G125+G127+G126</f>
        <v>0</v>
      </c>
      <c r="H133" s="309">
        <f>SUM(H124:H132)</f>
        <v>222506.03</v>
      </c>
      <c r="I133" s="304">
        <f>I125+I127+I126</f>
        <v>7</v>
      </c>
      <c r="J133" s="308">
        <f>SUM(J124:J132)</f>
        <v>2535.2799999999997</v>
      </c>
      <c r="K133" s="304">
        <f>K125+K127+K126</f>
        <v>2</v>
      </c>
      <c r="L133" s="310">
        <f>SUM(L124:L132)</f>
        <v>2236</v>
      </c>
      <c r="M133" s="309">
        <f>SUM(M124:M132)</f>
        <v>0</v>
      </c>
      <c r="N133" s="304">
        <f>N125+N127+N126</f>
        <v>10</v>
      </c>
      <c r="O133" s="305">
        <f>SUM(O124:O132)</f>
        <v>4040</v>
      </c>
      <c r="P133" s="308">
        <f>SUM(P124:P132)</f>
        <v>0</v>
      </c>
      <c r="Q133" s="309">
        <f>SUM(Q124:Q132)</f>
        <v>231317.31</v>
      </c>
      <c r="R133" s="207"/>
      <c r="S133" s="415">
        <f>SUM(S124:S132)</f>
        <v>0</v>
      </c>
      <c r="T133" s="268">
        <f>SUM(T124:T132)</f>
        <v>800</v>
      </c>
      <c r="U133" s="493">
        <f>SUM(U124:U132)</f>
        <v>0</v>
      </c>
      <c r="V133" s="268">
        <f>SUM(V124:V132)</f>
        <v>1200</v>
      </c>
      <c r="W133" s="494">
        <f>SUM(W124:W132)</f>
        <v>2000</v>
      </c>
      <c r="Y133" s="389"/>
      <c r="Z133" s="1094"/>
      <c r="AA133" s="1094"/>
    </row>
    <row r="134" spans="1:27" s="210" customFormat="1" ht="26.25" customHeight="1" thickBot="1">
      <c r="A134" s="210">
        <f t="shared" si="29"/>
        <v>122</v>
      </c>
      <c r="B134" s="1095" t="s">
        <v>121</v>
      </c>
      <c r="C134" s="490">
        <v>736</v>
      </c>
      <c r="D134" s="491">
        <f aca="true" t="shared" si="47" ref="D134:Q134">D123+D133</f>
        <v>908970.9</v>
      </c>
      <c r="E134" s="490">
        <f>E123+E133</f>
        <v>20</v>
      </c>
      <c r="F134" s="491">
        <f>F123+F133</f>
        <v>19222.02</v>
      </c>
      <c r="G134" s="490">
        <f>G123+G133</f>
        <v>755</v>
      </c>
      <c r="H134" s="491">
        <f>H123+H133</f>
        <v>928192.92</v>
      </c>
      <c r="I134" s="490">
        <f t="shared" si="47"/>
        <v>455</v>
      </c>
      <c r="J134" s="492">
        <f t="shared" si="47"/>
        <v>242440.99</v>
      </c>
      <c r="K134" s="490">
        <f t="shared" si="47"/>
        <v>78</v>
      </c>
      <c r="L134" s="486">
        <f t="shared" si="47"/>
        <v>127094.56</v>
      </c>
      <c r="M134" s="491">
        <f t="shared" si="47"/>
        <v>0</v>
      </c>
      <c r="N134" s="490">
        <f t="shared" si="47"/>
        <v>668</v>
      </c>
      <c r="O134" s="488">
        <f t="shared" si="47"/>
        <v>711176.92</v>
      </c>
      <c r="P134" s="492">
        <f t="shared" si="47"/>
        <v>0</v>
      </c>
      <c r="Q134" s="491">
        <f t="shared" si="47"/>
        <v>2008905.3900000001</v>
      </c>
      <c r="R134" s="207"/>
      <c r="S134" s="415">
        <f>S123+S133</f>
        <v>0</v>
      </c>
      <c r="T134" s="494">
        <f>+T123+T133</f>
        <v>31200</v>
      </c>
      <c r="U134" s="493">
        <f>+U123+U133</f>
        <v>0</v>
      </c>
      <c r="V134" s="494">
        <f>+V123+V133</f>
        <v>258000</v>
      </c>
      <c r="W134" s="494">
        <f>SUM(W123+W133)</f>
        <v>289200</v>
      </c>
      <c r="Z134" s="1096"/>
      <c r="AA134" s="207"/>
    </row>
    <row r="135" spans="4:27" ht="15">
      <c r="D135" s="1097"/>
      <c r="Q135" s="1097"/>
      <c r="R135" s="1098"/>
      <c r="Z135" s="1099"/>
      <c r="AA135" s="169"/>
    </row>
    <row r="136" spans="12:15" ht="12.75">
      <c r="L136" s="1097"/>
      <c r="O136" s="1097"/>
    </row>
    <row r="137" spans="4:17" s="1101" customFormat="1" ht="18">
      <c r="D137" s="1109">
        <v>686464.87</v>
      </c>
      <c r="F137" s="1101">
        <v>19222.02</v>
      </c>
      <c r="J137" s="1101">
        <v>242440.99</v>
      </c>
      <c r="L137" s="1101">
        <v>127094.56</v>
      </c>
      <c r="O137" s="1101">
        <v>711176.92</v>
      </c>
      <c r="Q137" s="1101">
        <v>2008905.39</v>
      </c>
    </row>
    <row r="138" ht="12.75">
      <c r="Q138" s="1100"/>
    </row>
    <row r="139" spans="4:17" ht="18">
      <c r="D139" s="1101"/>
      <c r="F139" s="1101">
        <f>D137+F137</f>
        <v>705686.89</v>
      </c>
      <c r="Q139" s="1100"/>
    </row>
    <row r="140" ht="12.75">
      <c r="D140" s="1097"/>
    </row>
    <row r="503" ht="12.75" customHeight="1"/>
  </sheetData>
  <sheetProtection/>
  <mergeCells count="34">
    <mergeCell ref="Z9:Z11"/>
    <mergeCell ref="K9:K11"/>
    <mergeCell ref="L9:L11"/>
    <mergeCell ref="M9:M11"/>
    <mergeCell ref="N9:N11"/>
    <mergeCell ref="O9:O11"/>
    <mergeCell ref="P9:P11"/>
    <mergeCell ref="T9:T11"/>
    <mergeCell ref="V9:V11"/>
    <mergeCell ref="J9:J11"/>
    <mergeCell ref="AA9:AA11"/>
    <mergeCell ref="S12:W12"/>
    <mergeCell ref="B50:Q50"/>
    <mergeCell ref="S50:W50"/>
    <mergeCell ref="Q9:Q11"/>
    <mergeCell ref="S9:S11"/>
    <mergeCell ref="U9:U11"/>
    <mergeCell ref="W9:W11"/>
    <mergeCell ref="Y9:Y11"/>
    <mergeCell ref="D9:D11"/>
    <mergeCell ref="E9:E11"/>
    <mergeCell ref="F9:F11"/>
    <mergeCell ref="G9:G11"/>
    <mergeCell ref="H9:H11"/>
    <mergeCell ref="I9:I11"/>
    <mergeCell ref="B12:Q12"/>
    <mergeCell ref="B1:D1"/>
    <mergeCell ref="B2:AA2"/>
    <mergeCell ref="B7:B11"/>
    <mergeCell ref="S7:W7"/>
    <mergeCell ref="C8:Q8"/>
    <mergeCell ref="S8:W8"/>
    <mergeCell ref="Y8:AA8"/>
    <mergeCell ref="C9:C11"/>
  </mergeCells>
  <printOptions/>
  <pageMargins left="0.7" right="0.7" top="0.75" bottom="0.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134"/>
  <sheetViews>
    <sheetView zoomScale="80" zoomScaleNormal="80" zoomScalePageLayoutView="0" workbookViewId="0" topLeftCell="J116">
      <selection activeCell="V122" sqref="V122"/>
    </sheetView>
  </sheetViews>
  <sheetFormatPr defaultColWidth="11.421875" defaultRowHeight="15"/>
  <cols>
    <col min="1" max="1" width="3.57421875" style="0" customWidth="1"/>
    <col min="2" max="2" width="38.28125" style="0" customWidth="1"/>
    <col min="3" max="3" width="10.7109375" style="0" customWidth="1"/>
    <col min="4" max="4" width="16.7109375" style="0" customWidth="1"/>
    <col min="5" max="5" width="7.7109375" style="0" customWidth="1"/>
    <col min="6" max="6" width="16.28125" style="0" customWidth="1"/>
    <col min="7" max="7" width="6.8515625" style="0" customWidth="1"/>
    <col min="8" max="8" width="14.7109375" style="192" customWidth="1"/>
    <col min="9" max="9" width="9.00390625" style="0" customWidth="1"/>
    <col min="10" max="10" width="16.421875" style="0" customWidth="1"/>
    <col min="11" max="11" width="7.28125" style="0" customWidth="1"/>
    <col min="12" max="12" width="15.57421875" style="0" customWidth="1"/>
    <col min="13" max="13" width="11.7109375" style="0" bestFit="1" customWidth="1"/>
    <col min="14" max="14" width="8.00390625" style="0" customWidth="1"/>
    <col min="15" max="15" width="15.00390625" style="0" customWidth="1"/>
    <col min="16" max="16" width="11.7109375" style="0" bestFit="1" customWidth="1"/>
    <col min="17" max="17" width="16.421875" style="0" customWidth="1"/>
    <col min="18" max="18" width="1.7109375" style="0" customWidth="1"/>
    <col min="19" max="19" width="8.421875" style="0" customWidth="1"/>
    <col min="20" max="20" width="14.421875" style="0" customWidth="1"/>
    <col min="21" max="21" width="7.7109375" style="0" customWidth="1"/>
    <col min="22" max="22" width="14.421875" style="0" customWidth="1"/>
    <col min="23" max="23" width="15.57421875" style="0" customWidth="1"/>
    <col min="24" max="24" width="2.7109375" style="0" customWidth="1"/>
    <col min="25" max="25" width="38.421875" style="0" customWidth="1"/>
    <col min="26" max="26" width="8.140625" style="0" customWidth="1"/>
    <col min="27" max="27" width="15.8515625" style="0" customWidth="1"/>
  </cols>
  <sheetData>
    <row r="1" spans="2:23" ht="15">
      <c r="B1" s="1170" t="s">
        <v>0</v>
      </c>
      <c r="C1" s="1170"/>
      <c r="D1" s="1170"/>
      <c r="E1" s="173"/>
      <c r="F1" s="173"/>
      <c r="G1" s="173"/>
      <c r="H1" s="174"/>
      <c r="I1" s="173"/>
      <c r="J1" s="173"/>
      <c r="K1" s="1171"/>
      <c r="L1" s="1171"/>
      <c r="M1" s="1171"/>
      <c r="N1" s="1171"/>
      <c r="O1" s="1171"/>
      <c r="P1" s="173"/>
      <c r="Q1" s="173"/>
      <c r="R1" s="173"/>
      <c r="S1" s="173"/>
      <c r="T1" s="173"/>
      <c r="U1" s="173"/>
      <c r="V1" s="173"/>
      <c r="W1" s="173"/>
    </row>
    <row r="2" spans="2:27" ht="15">
      <c r="B2" s="1143" t="s">
        <v>128</v>
      </c>
      <c r="C2" s="1143"/>
      <c r="D2" s="1143"/>
      <c r="E2" s="1143"/>
      <c r="F2" s="1143"/>
      <c r="G2" s="1143"/>
      <c r="H2" s="1143"/>
      <c r="I2" s="1143"/>
      <c r="J2" s="1143"/>
      <c r="K2" s="1143"/>
      <c r="L2" s="1143"/>
      <c r="M2" s="1143"/>
      <c r="N2" s="1143"/>
      <c r="O2" s="1143"/>
      <c r="P2" s="1143"/>
      <c r="Q2" s="1143"/>
      <c r="R2" s="1143"/>
      <c r="S2" s="1143"/>
      <c r="T2" s="1143"/>
      <c r="U2" s="1143"/>
      <c r="V2" s="1143"/>
      <c r="W2" s="1143"/>
      <c r="X2" s="1143"/>
      <c r="Y2" s="1143"/>
      <c r="Z2" s="1143"/>
      <c r="AA2" s="1143"/>
    </row>
    <row r="3" spans="2:23" ht="15">
      <c r="B3" s="193" t="s">
        <v>123</v>
      </c>
      <c r="C3" s="4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94"/>
      <c r="O3" s="176"/>
      <c r="P3" s="176"/>
      <c r="Q3" s="176"/>
      <c r="R3" s="6"/>
      <c r="S3" s="6"/>
      <c r="T3" s="6"/>
      <c r="U3" s="6"/>
      <c r="V3" s="6"/>
      <c r="W3" s="6"/>
    </row>
    <row r="4" spans="2:18" ht="15">
      <c r="B4" s="193" t="s">
        <v>124</v>
      </c>
      <c r="C4" s="4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Q4" s="176"/>
      <c r="R4" s="176"/>
    </row>
    <row r="5" spans="2:18" ht="15">
      <c r="B5" s="193" t="s">
        <v>129</v>
      </c>
      <c r="C5" s="4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Q5" s="176"/>
      <c r="R5" s="176"/>
    </row>
    <row r="6" spans="2:23" ht="16.5" thickBot="1">
      <c r="B6" s="195" t="s">
        <v>130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76"/>
      <c r="W6" s="179"/>
    </row>
    <row r="7" spans="2:23" s="1" customFormat="1" ht="18.75" customHeight="1" thickBot="1">
      <c r="B7" s="1139" t="s">
        <v>1</v>
      </c>
      <c r="C7" s="10" t="s">
        <v>2</v>
      </c>
      <c r="D7" s="11"/>
      <c r="E7" s="11"/>
      <c r="F7" s="11"/>
      <c r="G7" s="11"/>
      <c r="H7" s="196"/>
      <c r="I7" s="11"/>
      <c r="J7" s="11"/>
      <c r="K7" s="11"/>
      <c r="L7" s="11"/>
      <c r="M7" s="11"/>
      <c r="N7" s="11"/>
      <c r="O7" s="11"/>
      <c r="P7" s="11"/>
      <c r="Q7" s="12"/>
      <c r="R7" s="13"/>
      <c r="S7" s="1116" t="s">
        <v>3</v>
      </c>
      <c r="T7" s="1144"/>
      <c r="U7" s="1144"/>
      <c r="V7" s="1144"/>
      <c r="W7" s="1145"/>
    </row>
    <row r="8" spans="2:27" s="197" customFormat="1" ht="19.5" customHeight="1" thickBot="1">
      <c r="B8" s="1140"/>
      <c r="C8" s="1110" t="s">
        <v>4</v>
      </c>
      <c r="D8" s="1111"/>
      <c r="E8" s="1111"/>
      <c r="F8" s="1111"/>
      <c r="G8" s="1111"/>
      <c r="H8" s="1111"/>
      <c r="I8" s="1111"/>
      <c r="J8" s="1111"/>
      <c r="K8" s="1111"/>
      <c r="L8" s="1111"/>
      <c r="M8" s="1111"/>
      <c r="N8" s="1111"/>
      <c r="O8" s="1111"/>
      <c r="P8" s="1111"/>
      <c r="Q8" s="1112"/>
      <c r="R8" s="14"/>
      <c r="S8" s="1113"/>
      <c r="T8" s="1114"/>
      <c r="U8" s="1114"/>
      <c r="V8" s="1114"/>
      <c r="W8" s="1115"/>
      <c r="Y8" s="1116" t="s">
        <v>5</v>
      </c>
      <c r="Z8" s="1117"/>
      <c r="AA8" s="1118"/>
    </row>
    <row r="9" spans="2:27" s="197" customFormat="1" ht="21.75" customHeight="1">
      <c r="B9" s="1140"/>
      <c r="C9" s="1126" t="s">
        <v>6</v>
      </c>
      <c r="D9" s="1131" t="s">
        <v>7</v>
      </c>
      <c r="E9" s="1131" t="s">
        <v>8</v>
      </c>
      <c r="F9" s="1131" t="s">
        <v>9</v>
      </c>
      <c r="G9" s="1131" t="s">
        <v>10</v>
      </c>
      <c r="H9" s="1128" t="s">
        <v>11</v>
      </c>
      <c r="I9" s="1121" t="s">
        <v>8</v>
      </c>
      <c r="J9" s="1131" t="s">
        <v>12</v>
      </c>
      <c r="K9" s="1121" t="s">
        <v>8</v>
      </c>
      <c r="L9" s="1119" t="s">
        <v>13</v>
      </c>
      <c r="M9" s="1154" t="s">
        <v>131</v>
      </c>
      <c r="N9" s="1121" t="s">
        <v>8</v>
      </c>
      <c r="O9" s="1119" t="s">
        <v>15</v>
      </c>
      <c r="P9" s="1154" t="s">
        <v>132</v>
      </c>
      <c r="Q9" s="1149" t="s">
        <v>17</v>
      </c>
      <c r="R9" s="15"/>
      <c r="S9" s="1133" t="s">
        <v>133</v>
      </c>
      <c r="T9" s="1151" t="s">
        <v>134</v>
      </c>
      <c r="U9" s="1151" t="s">
        <v>19</v>
      </c>
      <c r="V9" s="1151" t="s">
        <v>135</v>
      </c>
      <c r="W9" s="1136" t="s">
        <v>136</v>
      </c>
      <c r="Y9" s="1139" t="s">
        <v>1</v>
      </c>
      <c r="Z9" s="1146" t="s">
        <v>8</v>
      </c>
      <c r="AA9" s="1123" t="s">
        <v>21</v>
      </c>
    </row>
    <row r="10" spans="2:27" s="197" customFormat="1" ht="21.75" customHeight="1">
      <c r="B10" s="1140"/>
      <c r="C10" s="1127"/>
      <c r="D10" s="1132"/>
      <c r="E10" s="1161"/>
      <c r="F10" s="1132"/>
      <c r="G10" s="1161"/>
      <c r="H10" s="1129"/>
      <c r="I10" s="1120"/>
      <c r="J10" s="1132"/>
      <c r="K10" s="1120"/>
      <c r="L10" s="1120"/>
      <c r="M10" s="1132"/>
      <c r="N10" s="1120"/>
      <c r="O10" s="1120"/>
      <c r="P10" s="1132"/>
      <c r="Q10" s="1150"/>
      <c r="R10" s="17"/>
      <c r="S10" s="1134"/>
      <c r="T10" s="1152"/>
      <c r="U10" s="1152"/>
      <c r="V10" s="1152"/>
      <c r="W10" s="1137"/>
      <c r="Y10" s="1140"/>
      <c r="Z10" s="1147"/>
      <c r="AA10" s="1124"/>
    </row>
    <row r="11" spans="2:27" s="197" customFormat="1" ht="21.75" customHeight="1" thickBot="1">
      <c r="B11" s="1140"/>
      <c r="C11" s="1127"/>
      <c r="D11" s="1132"/>
      <c r="E11" s="1161"/>
      <c r="F11" s="1132"/>
      <c r="G11" s="1163"/>
      <c r="H11" s="1130"/>
      <c r="I11" s="1120"/>
      <c r="J11" s="1132"/>
      <c r="K11" s="1122"/>
      <c r="L11" s="1120"/>
      <c r="M11" s="1132"/>
      <c r="N11" s="1122"/>
      <c r="O11" s="1120"/>
      <c r="P11" s="1132"/>
      <c r="Q11" s="1150"/>
      <c r="R11" s="17"/>
      <c r="S11" s="1135"/>
      <c r="T11" s="1153"/>
      <c r="U11" s="1153"/>
      <c r="V11" s="1153"/>
      <c r="W11" s="1138"/>
      <c r="Y11" s="1140"/>
      <c r="Z11" s="1148"/>
      <c r="AA11" s="1125"/>
    </row>
    <row r="12" spans="2:27" s="1" customFormat="1" ht="21" customHeight="1" thickBot="1">
      <c r="B12" s="1175" t="s">
        <v>26</v>
      </c>
      <c r="C12" s="1176"/>
      <c r="D12" s="1176"/>
      <c r="E12" s="1176"/>
      <c r="F12" s="1176"/>
      <c r="G12" s="1176"/>
      <c r="H12" s="1176"/>
      <c r="I12" s="1176"/>
      <c r="J12" s="1176"/>
      <c r="K12" s="1176"/>
      <c r="L12" s="1176"/>
      <c r="M12" s="1176"/>
      <c r="N12" s="1176"/>
      <c r="O12" s="1176"/>
      <c r="P12" s="1176"/>
      <c r="Q12" s="1177"/>
      <c r="R12" s="17"/>
      <c r="S12" s="1178" t="s">
        <v>26</v>
      </c>
      <c r="T12" s="1179"/>
      <c r="U12" s="1179"/>
      <c r="V12" s="1179"/>
      <c r="W12" s="1180"/>
      <c r="Y12" s="20" t="s">
        <v>26</v>
      </c>
      <c r="Z12" s="21"/>
      <c r="AA12" s="22"/>
    </row>
    <row r="13" spans="2:27" s="210" customFormat="1" ht="24" customHeight="1" thickBot="1">
      <c r="B13" s="198" t="s">
        <v>27</v>
      </c>
      <c r="C13" s="199">
        <f>SUM(C14:C22)</f>
        <v>11</v>
      </c>
      <c r="D13" s="200">
        <f aca="true" t="shared" si="0" ref="D13:Q13">SUM(D14:D22)</f>
        <v>24200.97</v>
      </c>
      <c r="E13" s="201">
        <f t="shared" si="0"/>
        <v>0</v>
      </c>
      <c r="F13" s="202">
        <f t="shared" si="0"/>
        <v>0</v>
      </c>
      <c r="G13" s="203">
        <f>SUM(G14:G22)</f>
        <v>11</v>
      </c>
      <c r="H13" s="204">
        <f t="shared" si="0"/>
        <v>24200.97</v>
      </c>
      <c r="I13" s="203">
        <f t="shared" si="0"/>
        <v>0</v>
      </c>
      <c r="J13" s="204">
        <f t="shared" si="0"/>
        <v>0</v>
      </c>
      <c r="K13" s="199">
        <f t="shared" si="0"/>
        <v>11</v>
      </c>
      <c r="L13" s="205">
        <f t="shared" si="0"/>
        <v>49230.82</v>
      </c>
      <c r="M13" s="206">
        <f t="shared" si="0"/>
        <v>0</v>
      </c>
      <c r="N13" s="201">
        <f t="shared" si="0"/>
        <v>0</v>
      </c>
      <c r="O13" s="200">
        <f t="shared" si="0"/>
        <v>0</v>
      </c>
      <c r="P13" s="200">
        <f t="shared" si="0"/>
        <v>0</v>
      </c>
      <c r="Q13" s="204">
        <f t="shared" si="0"/>
        <v>73431.79</v>
      </c>
      <c r="R13" s="207"/>
      <c r="S13" s="208">
        <f>SUM(S14:S22)</f>
        <v>0</v>
      </c>
      <c r="T13" s="209">
        <f>SUM(T14:T22)</f>
        <v>1870</v>
      </c>
      <c r="U13" s="209">
        <f>SUM(U14:U22)</f>
        <v>0</v>
      </c>
      <c r="V13" s="209">
        <f>SUM(V14:V22)</f>
        <v>0</v>
      </c>
      <c r="W13" s="204">
        <f>SUM(W14:W22)</f>
        <v>1870</v>
      </c>
      <c r="Y13" s="211" t="s">
        <v>27</v>
      </c>
      <c r="Z13" s="212">
        <f>SUM(Z14:Z22)</f>
        <v>3</v>
      </c>
      <c r="AA13" s="204">
        <f>SUM(AA14:AA22)</f>
        <v>6359.27</v>
      </c>
    </row>
    <row r="14" spans="2:27" s="210" customFormat="1" ht="18.75" customHeight="1">
      <c r="B14" s="213" t="s">
        <v>28</v>
      </c>
      <c r="C14" s="214"/>
      <c r="D14" s="215"/>
      <c r="E14" s="216"/>
      <c r="F14" s="217"/>
      <c r="G14" s="218"/>
      <c r="H14" s="219"/>
      <c r="I14" s="220"/>
      <c r="J14" s="221"/>
      <c r="K14" s="214"/>
      <c r="L14" s="222"/>
      <c r="M14" s="215"/>
      <c r="N14" s="223"/>
      <c r="O14" s="224"/>
      <c r="P14" s="224"/>
      <c r="Q14" s="225">
        <f>H14+J14+L14+M14+O14+P14</f>
        <v>0</v>
      </c>
      <c r="R14" s="207"/>
      <c r="S14" s="226"/>
      <c r="T14" s="227"/>
      <c r="U14" s="227"/>
      <c r="V14" s="227"/>
      <c r="W14" s="225">
        <f>SUM(S14:V14)</f>
        <v>0</v>
      </c>
      <c r="Y14" s="228"/>
      <c r="Z14" s="229"/>
      <c r="AA14" s="230"/>
    </row>
    <row r="15" spans="2:27" s="210" customFormat="1" ht="18.75" customHeight="1">
      <c r="B15" s="231" t="s">
        <v>29</v>
      </c>
      <c r="C15" s="112"/>
      <c r="D15" s="232"/>
      <c r="E15" s="233"/>
      <c r="F15" s="234"/>
      <c r="G15" s="235"/>
      <c r="H15" s="236"/>
      <c r="I15" s="237"/>
      <c r="J15" s="238"/>
      <c r="K15" s="112"/>
      <c r="L15" s="239"/>
      <c r="M15" s="232"/>
      <c r="N15" s="240"/>
      <c r="O15" s="241"/>
      <c r="P15" s="241"/>
      <c r="Q15" s="225">
        <f aca="true" t="shared" si="1" ref="Q15:Q42">H15+J15+L15+M15+O15+P15</f>
        <v>0</v>
      </c>
      <c r="R15" s="242"/>
      <c r="S15" s="243"/>
      <c r="T15" s="244"/>
      <c r="U15" s="244"/>
      <c r="V15" s="244"/>
      <c r="W15" s="225">
        <f>SUM(S15:V15)</f>
        <v>0</v>
      </c>
      <c r="Y15" s="245" t="s">
        <v>29</v>
      </c>
      <c r="Z15" s="246"/>
      <c r="AA15" s="247"/>
    </row>
    <row r="16" spans="2:27" s="210" customFormat="1" ht="18.75" customHeight="1">
      <c r="B16" s="231" t="s">
        <v>30</v>
      </c>
      <c r="C16" s="112"/>
      <c r="D16" s="232"/>
      <c r="E16" s="233"/>
      <c r="F16" s="234"/>
      <c r="G16" s="235"/>
      <c r="H16" s="236"/>
      <c r="I16" s="237"/>
      <c r="J16" s="238"/>
      <c r="K16" s="112"/>
      <c r="L16" s="239"/>
      <c r="M16" s="232"/>
      <c r="N16" s="240"/>
      <c r="O16" s="241"/>
      <c r="P16" s="241"/>
      <c r="Q16" s="225">
        <f t="shared" si="1"/>
        <v>0</v>
      </c>
      <c r="R16" s="242"/>
      <c r="S16" s="243"/>
      <c r="T16" s="244"/>
      <c r="U16" s="244"/>
      <c r="V16" s="244"/>
      <c r="W16" s="225">
        <f aca="true" t="shared" si="2" ref="W16:W47">SUM(S16:V16)</f>
        <v>0</v>
      </c>
      <c r="Y16" s="245" t="s">
        <v>30</v>
      </c>
      <c r="Z16" s="246"/>
      <c r="AA16" s="247"/>
    </row>
    <row r="17" spans="2:27" s="210" customFormat="1" ht="18.75" customHeight="1">
      <c r="B17" s="231" t="s">
        <v>31</v>
      </c>
      <c r="C17" s="112"/>
      <c r="D17" s="232"/>
      <c r="E17" s="233"/>
      <c r="F17" s="234"/>
      <c r="G17" s="235"/>
      <c r="H17" s="236"/>
      <c r="I17" s="237"/>
      <c r="J17" s="238"/>
      <c r="K17" s="112"/>
      <c r="L17" s="239"/>
      <c r="M17" s="232"/>
      <c r="N17" s="240"/>
      <c r="O17" s="241"/>
      <c r="P17" s="241"/>
      <c r="Q17" s="225">
        <f t="shared" si="1"/>
        <v>0</v>
      </c>
      <c r="R17" s="242"/>
      <c r="S17" s="243"/>
      <c r="T17" s="244"/>
      <c r="U17" s="244"/>
      <c r="V17" s="244"/>
      <c r="W17" s="225">
        <f t="shared" si="2"/>
        <v>0</v>
      </c>
      <c r="Y17" s="245" t="s">
        <v>31</v>
      </c>
      <c r="Z17" s="246"/>
      <c r="AA17" s="247"/>
    </row>
    <row r="18" spans="2:27" s="210" customFormat="1" ht="18.75" customHeight="1">
      <c r="B18" s="231" t="s">
        <v>32</v>
      </c>
      <c r="C18" s="112">
        <v>1</v>
      </c>
      <c r="D18" s="232">
        <v>3717.44</v>
      </c>
      <c r="E18" s="233"/>
      <c r="F18" s="234"/>
      <c r="G18" s="235">
        <f aca="true" t="shared" si="3" ref="G18:H20">C18+E18</f>
        <v>1</v>
      </c>
      <c r="H18" s="236">
        <f t="shared" si="3"/>
        <v>3717.44</v>
      </c>
      <c r="I18" s="237"/>
      <c r="J18" s="238"/>
      <c r="K18" s="248">
        <f>G18+I18</f>
        <v>1</v>
      </c>
      <c r="L18" s="239">
        <v>8658</v>
      </c>
      <c r="M18" s="232"/>
      <c r="N18" s="240"/>
      <c r="O18" s="241"/>
      <c r="P18" s="241"/>
      <c r="Q18" s="225">
        <f t="shared" si="1"/>
        <v>12375.44</v>
      </c>
      <c r="R18" s="242"/>
      <c r="S18" s="243"/>
      <c r="T18" s="244">
        <v>170</v>
      </c>
      <c r="U18" s="244"/>
      <c r="V18" s="244"/>
      <c r="W18" s="225">
        <f t="shared" si="2"/>
        <v>170</v>
      </c>
      <c r="Y18" s="245" t="s">
        <v>32</v>
      </c>
      <c r="Z18" s="246"/>
      <c r="AA18" s="247"/>
    </row>
    <row r="19" spans="2:27" s="210" customFormat="1" ht="18.75" customHeight="1">
      <c r="B19" s="231" t="s">
        <v>33</v>
      </c>
      <c r="C19" s="112">
        <v>3</v>
      </c>
      <c r="D19" s="232">
        <f>7189.31+1077.92</f>
        <v>8267.23</v>
      </c>
      <c r="E19" s="244"/>
      <c r="F19" s="236"/>
      <c r="G19" s="235">
        <f t="shared" si="3"/>
        <v>3</v>
      </c>
      <c r="H19" s="236">
        <f t="shared" si="3"/>
        <v>8267.23</v>
      </c>
      <c r="I19" s="237"/>
      <c r="J19" s="238"/>
      <c r="K19" s="248">
        <f>G19+I19</f>
        <v>3</v>
      </c>
      <c r="L19" s="239">
        <v>16374</v>
      </c>
      <c r="M19" s="232"/>
      <c r="N19" s="240"/>
      <c r="O19" s="241"/>
      <c r="P19" s="241"/>
      <c r="Q19" s="225">
        <f t="shared" si="1"/>
        <v>24641.23</v>
      </c>
      <c r="R19" s="242"/>
      <c r="S19" s="243"/>
      <c r="T19" s="244">
        <v>510</v>
      </c>
      <c r="U19" s="244"/>
      <c r="V19" s="244"/>
      <c r="W19" s="225">
        <f t="shared" si="2"/>
        <v>510</v>
      </c>
      <c r="Y19" s="245" t="s">
        <v>33</v>
      </c>
      <c r="Z19" s="246">
        <v>1</v>
      </c>
      <c r="AA19" s="247">
        <v>2007.01</v>
      </c>
    </row>
    <row r="20" spans="2:27" s="210" customFormat="1" ht="18.75" customHeight="1">
      <c r="B20" s="231" t="s">
        <v>34</v>
      </c>
      <c r="C20" s="112">
        <v>7</v>
      </c>
      <c r="D20" s="232">
        <f>9133.9+3082.4</f>
        <v>12216.3</v>
      </c>
      <c r="E20" s="233"/>
      <c r="F20" s="234"/>
      <c r="G20" s="235">
        <f t="shared" si="3"/>
        <v>7</v>
      </c>
      <c r="H20" s="236">
        <f t="shared" si="3"/>
        <v>12216.3</v>
      </c>
      <c r="I20" s="237"/>
      <c r="J20" s="238"/>
      <c r="K20" s="248">
        <f>G20+I20</f>
        <v>7</v>
      </c>
      <c r="L20" s="239">
        <v>24198.82</v>
      </c>
      <c r="M20" s="232"/>
      <c r="N20" s="240"/>
      <c r="O20" s="241"/>
      <c r="P20" s="241"/>
      <c r="Q20" s="225">
        <f t="shared" si="1"/>
        <v>36415.119999999995</v>
      </c>
      <c r="R20" s="242"/>
      <c r="S20" s="243"/>
      <c r="T20" s="244">
        <v>1190</v>
      </c>
      <c r="U20" s="244"/>
      <c r="V20" s="244"/>
      <c r="W20" s="225">
        <f t="shared" si="2"/>
        <v>1190</v>
      </c>
      <c r="Y20" s="245" t="s">
        <v>34</v>
      </c>
      <c r="Z20" s="246">
        <v>1</v>
      </c>
      <c r="AA20" s="247">
        <v>2701.49</v>
      </c>
    </row>
    <row r="21" spans="2:27" s="210" customFormat="1" ht="18.75" customHeight="1">
      <c r="B21" s="231" t="s">
        <v>35</v>
      </c>
      <c r="C21" s="112"/>
      <c r="D21" s="232"/>
      <c r="E21" s="233"/>
      <c r="F21" s="234"/>
      <c r="G21" s="235"/>
      <c r="H21" s="236"/>
      <c r="I21" s="237"/>
      <c r="J21" s="238"/>
      <c r="K21" s="112"/>
      <c r="L21" s="239"/>
      <c r="M21" s="232"/>
      <c r="N21" s="240"/>
      <c r="O21" s="241"/>
      <c r="P21" s="241"/>
      <c r="Q21" s="225">
        <f t="shared" si="1"/>
        <v>0</v>
      </c>
      <c r="R21" s="242"/>
      <c r="S21" s="243"/>
      <c r="T21" s="244"/>
      <c r="U21" s="244"/>
      <c r="V21" s="244"/>
      <c r="W21" s="225">
        <f t="shared" si="2"/>
        <v>0</v>
      </c>
      <c r="Y21" s="245" t="s">
        <v>35</v>
      </c>
      <c r="Z21" s="246"/>
      <c r="AA21" s="247"/>
    </row>
    <row r="22" spans="2:27" s="210" customFormat="1" ht="18.75" customHeight="1" thickBot="1">
      <c r="B22" s="249" t="s">
        <v>36</v>
      </c>
      <c r="C22" s="250"/>
      <c r="D22" s="251"/>
      <c r="E22" s="252"/>
      <c r="F22" s="253"/>
      <c r="G22" s="254"/>
      <c r="H22" s="255"/>
      <c r="I22" s="256"/>
      <c r="J22" s="257"/>
      <c r="K22" s="250"/>
      <c r="L22" s="258"/>
      <c r="M22" s="251"/>
      <c r="N22" s="259"/>
      <c r="O22" s="260"/>
      <c r="P22" s="260"/>
      <c r="Q22" s="225">
        <f t="shared" si="1"/>
        <v>0</v>
      </c>
      <c r="R22" s="242"/>
      <c r="S22" s="243"/>
      <c r="T22" s="244"/>
      <c r="U22" s="244"/>
      <c r="V22" s="244"/>
      <c r="W22" s="225">
        <f t="shared" si="2"/>
        <v>0</v>
      </c>
      <c r="Y22" s="245" t="s">
        <v>36</v>
      </c>
      <c r="Z22" s="246">
        <v>1</v>
      </c>
      <c r="AA22" s="247">
        <v>1650.77</v>
      </c>
    </row>
    <row r="23" spans="2:27" s="210" customFormat="1" ht="24" customHeight="1" thickBot="1">
      <c r="B23" s="198" t="s">
        <v>37</v>
      </c>
      <c r="C23" s="199">
        <f>SUM(C24:C29)</f>
        <v>13</v>
      </c>
      <c r="D23" s="209">
        <f>SUM(D24:D29)</f>
        <v>9143.84</v>
      </c>
      <c r="E23" s="200"/>
      <c r="F23" s="261"/>
      <c r="G23" s="199">
        <f>SUM(G24:G29)</f>
        <v>13</v>
      </c>
      <c r="H23" s="262">
        <f>SUM(H24:H29)</f>
        <v>9143.84</v>
      </c>
      <c r="I23" s="263">
        <f>SUM(I24:I29)</f>
        <v>0</v>
      </c>
      <c r="J23" s="264">
        <f>SUM(I24:I29)</f>
        <v>0</v>
      </c>
      <c r="K23" s="199">
        <f>SUM(K24:K29)</f>
        <v>11</v>
      </c>
      <c r="L23" s="205">
        <f>SUM(L24:L29)</f>
        <v>12022.1</v>
      </c>
      <c r="M23" s="206">
        <f>SUM(M24:M29)</f>
        <v>0</v>
      </c>
      <c r="N23" s="265">
        <f>SUM(M24:M29)</f>
        <v>0</v>
      </c>
      <c r="O23" s="266">
        <f>SUM(N24:N29)</f>
        <v>0</v>
      </c>
      <c r="P23" s="266">
        <f>SUM(O24:O29)</f>
        <v>0</v>
      </c>
      <c r="Q23" s="267">
        <f>SUM(Q24:Q29)</f>
        <v>21165.940000000002</v>
      </c>
      <c r="R23" s="242"/>
      <c r="S23" s="208">
        <f>SUM(S24:S29)</f>
        <v>0</v>
      </c>
      <c r="T23" s="209">
        <f>SUM(T24:T29)</f>
        <v>1870</v>
      </c>
      <c r="U23" s="209">
        <f>SUM(U24:U29)</f>
        <v>0</v>
      </c>
      <c r="V23" s="209">
        <f>SUM(V24:V29)</f>
        <v>0</v>
      </c>
      <c r="W23" s="268">
        <f>SUM(W24:W29)</f>
        <v>1870</v>
      </c>
      <c r="Y23" s="211" t="s">
        <v>137</v>
      </c>
      <c r="Z23" s="212">
        <f>SUM(Z24:Z29)</f>
        <v>10</v>
      </c>
      <c r="AA23" s="204">
        <f>SUM(AA24:AA29)</f>
        <v>6831.76</v>
      </c>
    </row>
    <row r="24" spans="2:27" s="210" customFormat="1" ht="18.75" customHeight="1">
      <c r="B24" s="213" t="s">
        <v>39</v>
      </c>
      <c r="C24" s="214"/>
      <c r="D24" s="232"/>
      <c r="E24" s="233"/>
      <c r="F24" s="234"/>
      <c r="G24" s="235"/>
      <c r="H24" s="269"/>
      <c r="I24" s="237"/>
      <c r="J24" s="221"/>
      <c r="K24" s="214"/>
      <c r="L24" s="222"/>
      <c r="M24" s="232"/>
      <c r="N24" s="240"/>
      <c r="O24" s="241"/>
      <c r="P24" s="241"/>
      <c r="Q24" s="225">
        <f t="shared" si="1"/>
        <v>0</v>
      </c>
      <c r="R24" s="242"/>
      <c r="S24" s="226"/>
      <c r="T24" s="227"/>
      <c r="U24" s="227"/>
      <c r="V24" s="227"/>
      <c r="W24" s="270">
        <f t="shared" si="2"/>
        <v>0</v>
      </c>
      <c r="Y24" s="271" t="s">
        <v>40</v>
      </c>
      <c r="Z24" s="246">
        <v>3</v>
      </c>
      <c r="AA24" s="247">
        <v>1533.6</v>
      </c>
    </row>
    <row r="25" spans="2:27" s="210" customFormat="1" ht="18.75" customHeight="1">
      <c r="B25" s="272" t="s">
        <v>41</v>
      </c>
      <c r="C25" s="112"/>
      <c r="D25" s="232"/>
      <c r="E25" s="233"/>
      <c r="F25" s="234"/>
      <c r="G25" s="235"/>
      <c r="H25" s="236"/>
      <c r="I25" s="237"/>
      <c r="J25" s="238"/>
      <c r="K25" s="112"/>
      <c r="L25" s="239"/>
      <c r="M25" s="232"/>
      <c r="N25" s="240"/>
      <c r="O25" s="241"/>
      <c r="P25" s="241"/>
      <c r="Q25" s="225">
        <f t="shared" si="1"/>
        <v>0</v>
      </c>
      <c r="R25" s="242"/>
      <c r="S25" s="243"/>
      <c r="T25" s="244"/>
      <c r="U25" s="244"/>
      <c r="V25" s="244"/>
      <c r="W25" s="225">
        <f t="shared" si="2"/>
        <v>0</v>
      </c>
      <c r="Y25" s="271" t="s">
        <v>42</v>
      </c>
      <c r="Z25" s="246">
        <v>1</v>
      </c>
      <c r="AA25" s="247">
        <v>781.28</v>
      </c>
    </row>
    <row r="26" spans="2:27" s="210" customFormat="1" ht="18.75" customHeight="1">
      <c r="B26" s="272" t="s">
        <v>43</v>
      </c>
      <c r="C26" s="112"/>
      <c r="D26" s="232"/>
      <c r="E26" s="233"/>
      <c r="F26" s="234"/>
      <c r="G26" s="235"/>
      <c r="H26" s="236"/>
      <c r="I26" s="237"/>
      <c r="J26" s="238"/>
      <c r="K26" s="112"/>
      <c r="L26" s="239"/>
      <c r="M26" s="232"/>
      <c r="N26" s="240"/>
      <c r="O26" s="241"/>
      <c r="P26" s="241"/>
      <c r="Q26" s="225">
        <f t="shared" si="1"/>
        <v>0</v>
      </c>
      <c r="R26" s="242"/>
      <c r="S26" s="243"/>
      <c r="T26" s="244"/>
      <c r="U26" s="244"/>
      <c r="V26" s="244"/>
      <c r="W26" s="225">
        <f t="shared" si="2"/>
        <v>0</v>
      </c>
      <c r="Y26" s="271" t="s">
        <v>44</v>
      </c>
      <c r="Z26" s="246">
        <v>3</v>
      </c>
      <c r="AA26" s="247">
        <v>2332.16</v>
      </c>
    </row>
    <row r="27" spans="2:27" s="210" customFormat="1" ht="18.75" customHeight="1">
      <c r="B27" s="272" t="s">
        <v>45</v>
      </c>
      <c r="C27" s="112">
        <v>5</v>
      </c>
      <c r="D27" s="232">
        <v>3545.16</v>
      </c>
      <c r="E27" s="233"/>
      <c r="F27" s="234"/>
      <c r="G27" s="235">
        <f aca="true" t="shared" si="4" ref="G27:H29">C27+E27</f>
        <v>5</v>
      </c>
      <c r="H27" s="236">
        <f t="shared" si="4"/>
        <v>3545.16</v>
      </c>
      <c r="I27" s="237"/>
      <c r="J27" s="238"/>
      <c r="K27" s="112">
        <v>4</v>
      </c>
      <c r="L27" s="239">
        <v>4382</v>
      </c>
      <c r="M27" s="232"/>
      <c r="N27" s="240"/>
      <c r="O27" s="241"/>
      <c r="P27" s="241"/>
      <c r="Q27" s="225">
        <f t="shared" si="1"/>
        <v>7927.16</v>
      </c>
      <c r="R27" s="242"/>
      <c r="S27" s="243"/>
      <c r="T27" s="244">
        <v>680</v>
      </c>
      <c r="U27" s="244"/>
      <c r="V27" s="244"/>
      <c r="W27" s="225">
        <f t="shared" si="2"/>
        <v>680</v>
      </c>
      <c r="Y27" s="271" t="s">
        <v>46</v>
      </c>
      <c r="Z27" s="246">
        <v>2</v>
      </c>
      <c r="AA27" s="247">
        <v>1403.28</v>
      </c>
    </row>
    <row r="28" spans="2:27" s="210" customFormat="1" ht="18.75" customHeight="1">
      <c r="B28" s="272" t="s">
        <v>47</v>
      </c>
      <c r="C28" s="112">
        <v>4</v>
      </c>
      <c r="D28" s="232">
        <v>2705.42</v>
      </c>
      <c r="E28" s="233"/>
      <c r="F28" s="234"/>
      <c r="G28" s="235">
        <f t="shared" si="4"/>
        <v>4</v>
      </c>
      <c r="H28" s="236">
        <f t="shared" si="4"/>
        <v>2705.42</v>
      </c>
      <c r="I28" s="237"/>
      <c r="J28" s="238"/>
      <c r="K28" s="112">
        <v>4</v>
      </c>
      <c r="L28" s="239">
        <v>4464.82</v>
      </c>
      <c r="M28" s="232"/>
      <c r="N28" s="240"/>
      <c r="O28" s="241"/>
      <c r="P28" s="241"/>
      <c r="Q28" s="225">
        <f t="shared" si="1"/>
        <v>7170.24</v>
      </c>
      <c r="R28" s="242"/>
      <c r="S28" s="243"/>
      <c r="T28" s="244">
        <v>680</v>
      </c>
      <c r="U28" s="244"/>
      <c r="V28" s="244"/>
      <c r="W28" s="225">
        <f t="shared" si="2"/>
        <v>680</v>
      </c>
      <c r="Y28" s="271" t="s">
        <v>48</v>
      </c>
      <c r="Z28" s="246">
        <v>1</v>
      </c>
      <c r="AA28" s="247">
        <v>781.44</v>
      </c>
    </row>
    <row r="29" spans="2:27" s="210" customFormat="1" ht="18.75" customHeight="1" thickBot="1">
      <c r="B29" s="273" t="s">
        <v>49</v>
      </c>
      <c r="C29" s="250">
        <v>4</v>
      </c>
      <c r="D29" s="232">
        <v>2893.26</v>
      </c>
      <c r="E29" s="233"/>
      <c r="F29" s="234"/>
      <c r="G29" s="235">
        <f t="shared" si="4"/>
        <v>4</v>
      </c>
      <c r="H29" s="255">
        <f t="shared" si="4"/>
        <v>2893.26</v>
      </c>
      <c r="I29" s="237"/>
      <c r="J29" s="257"/>
      <c r="K29" s="250">
        <v>3</v>
      </c>
      <c r="L29" s="258">
        <v>3175.28</v>
      </c>
      <c r="M29" s="232"/>
      <c r="N29" s="240"/>
      <c r="O29" s="241"/>
      <c r="P29" s="241"/>
      <c r="Q29" s="225">
        <f t="shared" si="1"/>
        <v>6068.540000000001</v>
      </c>
      <c r="R29" s="242"/>
      <c r="S29" s="274"/>
      <c r="T29" s="275">
        <v>510</v>
      </c>
      <c r="U29" s="275"/>
      <c r="V29" s="275"/>
      <c r="W29" s="276">
        <f t="shared" si="2"/>
        <v>510</v>
      </c>
      <c r="Y29" s="271" t="s">
        <v>50</v>
      </c>
      <c r="Z29" s="246"/>
      <c r="AA29" s="247"/>
    </row>
    <row r="30" spans="2:27" s="210" customFormat="1" ht="24" customHeight="1" thickBot="1">
      <c r="B30" s="277" t="s">
        <v>51</v>
      </c>
      <c r="C30" s="199">
        <f>SUM(C31:C36)</f>
        <v>74</v>
      </c>
      <c r="D30" s="200">
        <f>SUM(D31:D36)</f>
        <v>47038.37</v>
      </c>
      <c r="E30" s="200"/>
      <c r="F30" s="261"/>
      <c r="G30" s="199">
        <f>SUM(G31:G36)</f>
        <v>74</v>
      </c>
      <c r="H30" s="204">
        <f>SUM(H31:H36)</f>
        <v>47038.37</v>
      </c>
      <c r="I30" s="203">
        <f aca="true" t="shared" si="5" ref="I30:Q30">SUM(I31:I36)</f>
        <v>0</v>
      </c>
      <c r="J30" s="264">
        <f t="shared" si="5"/>
        <v>0</v>
      </c>
      <c r="K30" s="199">
        <f t="shared" si="5"/>
        <v>45</v>
      </c>
      <c r="L30" s="205">
        <f t="shared" si="5"/>
        <v>49743.84</v>
      </c>
      <c r="M30" s="206">
        <f t="shared" si="5"/>
        <v>0</v>
      </c>
      <c r="N30" s="265">
        <f t="shared" si="5"/>
        <v>0</v>
      </c>
      <c r="O30" s="266">
        <f t="shared" si="5"/>
        <v>0</v>
      </c>
      <c r="P30" s="266">
        <f t="shared" si="5"/>
        <v>0</v>
      </c>
      <c r="Q30" s="268">
        <f t="shared" si="5"/>
        <v>96782.21</v>
      </c>
      <c r="R30" s="207"/>
      <c r="S30" s="208">
        <f>SUM(S31:S36)</f>
        <v>0</v>
      </c>
      <c r="T30" s="200">
        <f>SUM(T31:T36)</f>
        <v>7446</v>
      </c>
      <c r="U30" s="200">
        <f>SUM(U31:U36)</f>
        <v>0</v>
      </c>
      <c r="V30" s="200">
        <f>SUM(V31:V36)</f>
        <v>0</v>
      </c>
      <c r="W30" s="268">
        <f>SUM(W31:W36)</f>
        <v>7446</v>
      </c>
      <c r="Y30" s="278" t="s">
        <v>138</v>
      </c>
      <c r="Z30" s="212">
        <f>SUM(Z31:Z36)</f>
        <v>254</v>
      </c>
      <c r="AA30" s="204">
        <f>SUM(AA31:AA36)</f>
        <v>180299.87</v>
      </c>
    </row>
    <row r="31" spans="2:27" s="210" customFormat="1" ht="18.75" customHeight="1">
      <c r="B31" s="279" t="s">
        <v>53</v>
      </c>
      <c r="C31" s="214">
        <v>11</v>
      </c>
      <c r="D31" s="232">
        <v>6976.05</v>
      </c>
      <c r="E31" s="233"/>
      <c r="F31" s="234"/>
      <c r="G31" s="235">
        <f aca="true" t="shared" si="6" ref="G31:H36">C31+E31</f>
        <v>11</v>
      </c>
      <c r="H31" s="269">
        <f t="shared" si="6"/>
        <v>6976.05</v>
      </c>
      <c r="I31" s="280"/>
      <c r="J31" s="221"/>
      <c r="K31" s="214">
        <v>5</v>
      </c>
      <c r="L31" s="222">
        <v>5306.92</v>
      </c>
      <c r="M31" s="232"/>
      <c r="N31" s="240"/>
      <c r="O31" s="241"/>
      <c r="P31" s="241"/>
      <c r="Q31" s="225">
        <f t="shared" si="1"/>
        <v>12282.970000000001</v>
      </c>
      <c r="R31" s="242"/>
      <c r="S31" s="226"/>
      <c r="T31" s="227">
        <v>850</v>
      </c>
      <c r="U31" s="227"/>
      <c r="V31" s="227"/>
      <c r="W31" s="270">
        <f t="shared" si="2"/>
        <v>850</v>
      </c>
      <c r="Y31" s="245" t="s">
        <v>54</v>
      </c>
      <c r="Z31" s="246">
        <v>235</v>
      </c>
      <c r="AA31" s="247">
        <v>169059.55</v>
      </c>
    </row>
    <row r="32" spans="2:27" s="210" customFormat="1" ht="18.75" customHeight="1">
      <c r="B32" s="231" t="s">
        <v>55</v>
      </c>
      <c r="C32" s="112">
        <v>17</v>
      </c>
      <c r="D32" s="232">
        <v>11199.09</v>
      </c>
      <c r="E32" s="233"/>
      <c r="F32" s="234"/>
      <c r="G32" s="235">
        <f t="shared" si="6"/>
        <v>17</v>
      </c>
      <c r="H32" s="236">
        <f t="shared" si="6"/>
        <v>11199.09</v>
      </c>
      <c r="I32" s="237"/>
      <c r="J32" s="238"/>
      <c r="K32" s="112">
        <v>10</v>
      </c>
      <c r="L32" s="239">
        <v>11142.82</v>
      </c>
      <c r="M32" s="232"/>
      <c r="N32" s="240"/>
      <c r="O32" s="241"/>
      <c r="P32" s="241"/>
      <c r="Q32" s="225">
        <f t="shared" si="1"/>
        <v>22341.91</v>
      </c>
      <c r="R32" s="242"/>
      <c r="S32" s="243"/>
      <c r="T32" s="244">
        <v>1700</v>
      </c>
      <c r="U32" s="244"/>
      <c r="V32" s="244"/>
      <c r="W32" s="225">
        <f t="shared" si="2"/>
        <v>1700</v>
      </c>
      <c r="Y32" s="245" t="s">
        <v>56</v>
      </c>
      <c r="Z32" s="246">
        <v>17</v>
      </c>
      <c r="AA32" s="247">
        <v>10138.91</v>
      </c>
    </row>
    <row r="33" spans="2:27" s="210" customFormat="1" ht="18.75" customHeight="1">
      <c r="B33" s="231" t="s">
        <v>57</v>
      </c>
      <c r="C33" s="112">
        <v>16</v>
      </c>
      <c r="D33" s="232">
        <v>10348.15</v>
      </c>
      <c r="E33" s="233"/>
      <c r="F33" s="234"/>
      <c r="G33" s="235">
        <f t="shared" si="6"/>
        <v>16</v>
      </c>
      <c r="H33" s="236">
        <f t="shared" si="6"/>
        <v>10348.15</v>
      </c>
      <c r="I33" s="237"/>
      <c r="J33" s="238"/>
      <c r="K33" s="112">
        <v>13</v>
      </c>
      <c r="L33" s="239">
        <v>14459.64</v>
      </c>
      <c r="M33" s="232"/>
      <c r="N33" s="240"/>
      <c r="O33" s="241"/>
      <c r="P33" s="241"/>
      <c r="Q33" s="225">
        <f t="shared" si="1"/>
        <v>24807.79</v>
      </c>
      <c r="R33" s="242"/>
      <c r="S33" s="243"/>
      <c r="T33" s="244">
        <v>2210</v>
      </c>
      <c r="U33" s="244"/>
      <c r="V33" s="244"/>
      <c r="W33" s="225">
        <f t="shared" si="2"/>
        <v>2210</v>
      </c>
      <c r="Y33" s="245" t="s">
        <v>58</v>
      </c>
      <c r="Z33" s="246">
        <v>2</v>
      </c>
      <c r="AA33" s="247">
        <v>1101.41</v>
      </c>
    </row>
    <row r="34" spans="2:27" s="210" customFormat="1" ht="18.75" customHeight="1">
      <c r="B34" s="231" t="s">
        <v>59</v>
      </c>
      <c r="C34" s="112">
        <v>14</v>
      </c>
      <c r="D34" s="232">
        <v>8070.29</v>
      </c>
      <c r="E34" s="233"/>
      <c r="F34" s="234"/>
      <c r="G34" s="235">
        <f t="shared" si="6"/>
        <v>14</v>
      </c>
      <c r="H34" s="236">
        <f t="shared" si="6"/>
        <v>8070.29</v>
      </c>
      <c r="I34" s="237"/>
      <c r="J34" s="238"/>
      <c r="K34" s="112">
        <v>13</v>
      </c>
      <c r="L34" s="239">
        <v>14504</v>
      </c>
      <c r="M34" s="232"/>
      <c r="N34" s="240"/>
      <c r="O34" s="241"/>
      <c r="P34" s="241"/>
      <c r="Q34" s="225">
        <f t="shared" si="1"/>
        <v>22574.29</v>
      </c>
      <c r="R34" s="242"/>
      <c r="S34" s="243"/>
      <c r="T34" s="244">
        <v>2006</v>
      </c>
      <c r="U34" s="244"/>
      <c r="V34" s="244"/>
      <c r="W34" s="225">
        <f t="shared" si="2"/>
        <v>2006</v>
      </c>
      <c r="Y34" s="245" t="s">
        <v>60</v>
      </c>
      <c r="Z34" s="246"/>
      <c r="AA34" s="247"/>
    </row>
    <row r="35" spans="2:27" s="210" customFormat="1" ht="18.75" customHeight="1">
      <c r="B35" s="231" t="s">
        <v>61</v>
      </c>
      <c r="C35" s="112">
        <v>13</v>
      </c>
      <c r="D35" s="232">
        <v>8505.66</v>
      </c>
      <c r="E35" s="233"/>
      <c r="F35" s="234"/>
      <c r="G35" s="235">
        <f t="shared" si="6"/>
        <v>13</v>
      </c>
      <c r="H35" s="236">
        <f t="shared" si="6"/>
        <v>8505.66</v>
      </c>
      <c r="I35" s="237"/>
      <c r="J35" s="238"/>
      <c r="K35" s="112">
        <v>2</v>
      </c>
      <c r="L35" s="239">
        <v>2131.64</v>
      </c>
      <c r="M35" s="232"/>
      <c r="N35" s="240"/>
      <c r="O35" s="241"/>
      <c r="P35" s="241"/>
      <c r="Q35" s="225">
        <f t="shared" si="1"/>
        <v>10637.3</v>
      </c>
      <c r="R35" s="242"/>
      <c r="S35" s="243"/>
      <c r="T35" s="244">
        <v>340</v>
      </c>
      <c r="U35" s="244"/>
      <c r="V35" s="244"/>
      <c r="W35" s="225">
        <f t="shared" si="2"/>
        <v>340</v>
      </c>
      <c r="Y35" s="245" t="s">
        <v>62</v>
      </c>
      <c r="Z35" s="246"/>
      <c r="AA35" s="247"/>
    </row>
    <row r="36" spans="2:27" s="210" customFormat="1" ht="18.75" customHeight="1" thickBot="1">
      <c r="B36" s="249" t="s">
        <v>63</v>
      </c>
      <c r="C36" s="112">
        <v>3</v>
      </c>
      <c r="D36" s="232">
        <v>1939.13</v>
      </c>
      <c r="E36" s="233"/>
      <c r="F36" s="234"/>
      <c r="G36" s="235">
        <f t="shared" si="6"/>
        <v>3</v>
      </c>
      <c r="H36" s="255">
        <f t="shared" si="6"/>
        <v>1939.13</v>
      </c>
      <c r="I36" s="281"/>
      <c r="J36" s="257"/>
      <c r="K36" s="250">
        <v>2</v>
      </c>
      <c r="L36" s="258">
        <v>2198.82</v>
      </c>
      <c r="M36" s="232"/>
      <c r="N36" s="240"/>
      <c r="O36" s="241"/>
      <c r="P36" s="241"/>
      <c r="Q36" s="225">
        <f t="shared" si="1"/>
        <v>4137.950000000001</v>
      </c>
      <c r="R36" s="242"/>
      <c r="S36" s="274"/>
      <c r="T36" s="275">
        <v>340</v>
      </c>
      <c r="U36" s="275"/>
      <c r="V36" s="275"/>
      <c r="W36" s="276">
        <f t="shared" si="2"/>
        <v>340</v>
      </c>
      <c r="Y36" s="245" t="s">
        <v>64</v>
      </c>
      <c r="Z36" s="246"/>
      <c r="AA36" s="247"/>
    </row>
    <row r="37" spans="2:27" s="210" customFormat="1" ht="24" customHeight="1" thickBot="1">
      <c r="B37" s="198" t="s">
        <v>65</v>
      </c>
      <c r="C37" s="199">
        <f>SUM(C38:C42)</f>
        <v>24</v>
      </c>
      <c r="D37" s="200">
        <f aca="true" t="shared" si="7" ref="D37:Q37">SUM(D38:D42)</f>
        <v>15058.079999999998</v>
      </c>
      <c r="E37" s="201">
        <f t="shared" si="7"/>
        <v>0</v>
      </c>
      <c r="F37" s="202">
        <f t="shared" si="7"/>
        <v>0</v>
      </c>
      <c r="G37" s="199">
        <f>SUM(G38:G42)</f>
        <v>24</v>
      </c>
      <c r="H37" s="204">
        <f t="shared" si="7"/>
        <v>15058.079999999998</v>
      </c>
      <c r="I37" s="203">
        <f t="shared" si="7"/>
        <v>0</v>
      </c>
      <c r="J37" s="264">
        <f t="shared" si="7"/>
        <v>0</v>
      </c>
      <c r="K37" s="199">
        <f t="shared" si="7"/>
        <v>9</v>
      </c>
      <c r="L37" s="205">
        <f t="shared" si="7"/>
        <v>9098.14</v>
      </c>
      <c r="M37" s="206">
        <f t="shared" si="7"/>
        <v>0</v>
      </c>
      <c r="N37" s="265">
        <f t="shared" si="7"/>
        <v>0</v>
      </c>
      <c r="O37" s="266">
        <f t="shared" si="7"/>
        <v>0</v>
      </c>
      <c r="P37" s="266">
        <f t="shared" si="7"/>
        <v>0</v>
      </c>
      <c r="Q37" s="268">
        <f t="shared" si="7"/>
        <v>24156.22</v>
      </c>
      <c r="R37" s="207"/>
      <c r="S37" s="208">
        <f>SUM(S38:S42)</f>
        <v>0</v>
      </c>
      <c r="T37" s="200">
        <f>SUM(T38:T42)</f>
        <v>1530</v>
      </c>
      <c r="U37" s="200">
        <f>SUM(U38:U42)</f>
        <v>0</v>
      </c>
      <c r="V37" s="200">
        <f>SUM(V38:V42)</f>
        <v>0</v>
      </c>
      <c r="W37" s="268">
        <f>SUM(W38:W42)</f>
        <v>1530</v>
      </c>
      <c r="Y37" s="211" t="s">
        <v>139</v>
      </c>
      <c r="Z37" s="203">
        <f>SUM(Z38:Z42)</f>
        <v>4</v>
      </c>
      <c r="AA37" s="204">
        <f>SUM(AA38:AA42)</f>
        <v>2397.29</v>
      </c>
    </row>
    <row r="38" spans="2:27" s="210" customFormat="1" ht="18.75" customHeight="1">
      <c r="B38" s="279" t="s">
        <v>67</v>
      </c>
      <c r="C38" s="112">
        <v>3</v>
      </c>
      <c r="D38" s="232">
        <v>1873.4</v>
      </c>
      <c r="E38" s="233"/>
      <c r="F38" s="234"/>
      <c r="G38" s="235">
        <f aca="true" t="shared" si="8" ref="G38:H41">C38+E38</f>
        <v>3</v>
      </c>
      <c r="H38" s="236">
        <f t="shared" si="8"/>
        <v>1873.4</v>
      </c>
      <c r="I38" s="237"/>
      <c r="J38" s="238"/>
      <c r="K38" s="112">
        <v>1</v>
      </c>
      <c r="L38" s="239">
        <v>923.64</v>
      </c>
      <c r="M38" s="232"/>
      <c r="N38" s="240"/>
      <c r="O38" s="241"/>
      <c r="P38" s="241"/>
      <c r="Q38" s="225">
        <f t="shared" si="1"/>
        <v>2797.04</v>
      </c>
      <c r="R38" s="242"/>
      <c r="S38" s="226"/>
      <c r="T38" s="227">
        <v>170</v>
      </c>
      <c r="U38" s="227"/>
      <c r="V38" s="227"/>
      <c r="W38" s="225">
        <f t="shared" si="2"/>
        <v>170</v>
      </c>
      <c r="Y38" s="245" t="s">
        <v>68</v>
      </c>
      <c r="Z38" s="246">
        <v>4</v>
      </c>
      <c r="AA38" s="247">
        <v>2397.29</v>
      </c>
    </row>
    <row r="39" spans="2:27" s="210" customFormat="1" ht="18.75" customHeight="1">
      <c r="B39" s="231" t="s">
        <v>69</v>
      </c>
      <c r="C39" s="112">
        <v>12</v>
      </c>
      <c r="D39" s="232">
        <v>7489.75</v>
      </c>
      <c r="E39" s="233"/>
      <c r="F39" s="234"/>
      <c r="G39" s="235">
        <f t="shared" si="8"/>
        <v>12</v>
      </c>
      <c r="H39" s="236">
        <f t="shared" si="8"/>
        <v>7489.75</v>
      </c>
      <c r="I39" s="237"/>
      <c r="J39" s="238"/>
      <c r="K39" s="112">
        <v>2</v>
      </c>
      <c r="L39" s="239">
        <v>1831.64</v>
      </c>
      <c r="M39" s="232"/>
      <c r="N39" s="240"/>
      <c r="O39" s="241"/>
      <c r="P39" s="241"/>
      <c r="Q39" s="225">
        <f t="shared" si="1"/>
        <v>9321.39</v>
      </c>
      <c r="R39" s="242"/>
      <c r="S39" s="243"/>
      <c r="T39" s="244">
        <v>340</v>
      </c>
      <c r="U39" s="244"/>
      <c r="V39" s="244"/>
      <c r="W39" s="225">
        <f t="shared" si="2"/>
        <v>340</v>
      </c>
      <c r="Y39" s="245" t="s">
        <v>70</v>
      </c>
      <c r="Z39" s="246"/>
      <c r="AA39" s="247"/>
    </row>
    <row r="40" spans="2:27" s="210" customFormat="1" ht="18.75" customHeight="1">
      <c r="B40" s="231" t="s">
        <v>71</v>
      </c>
      <c r="C40" s="112">
        <v>2</v>
      </c>
      <c r="D40" s="232">
        <v>1232.55</v>
      </c>
      <c r="E40" s="233"/>
      <c r="F40" s="234"/>
      <c r="G40" s="235">
        <f t="shared" si="8"/>
        <v>2</v>
      </c>
      <c r="H40" s="236">
        <f t="shared" si="8"/>
        <v>1232.55</v>
      </c>
      <c r="I40" s="237"/>
      <c r="J40" s="238"/>
      <c r="K40" s="112">
        <v>2</v>
      </c>
      <c r="L40" s="239">
        <v>2206</v>
      </c>
      <c r="M40" s="232"/>
      <c r="N40" s="240"/>
      <c r="O40" s="241"/>
      <c r="P40" s="241"/>
      <c r="Q40" s="225">
        <f t="shared" si="1"/>
        <v>3438.55</v>
      </c>
      <c r="R40" s="242"/>
      <c r="S40" s="243"/>
      <c r="T40" s="244">
        <v>340</v>
      </c>
      <c r="U40" s="244"/>
      <c r="V40" s="244"/>
      <c r="W40" s="225">
        <f t="shared" si="2"/>
        <v>340</v>
      </c>
      <c r="Y40" s="245" t="s">
        <v>72</v>
      </c>
      <c r="Z40" s="246"/>
      <c r="AA40" s="247"/>
    </row>
    <row r="41" spans="2:27" s="210" customFormat="1" ht="18.75" customHeight="1">
      <c r="B41" s="231" t="s">
        <v>73</v>
      </c>
      <c r="C41" s="112">
        <v>7</v>
      </c>
      <c r="D41" s="232">
        <v>4462.38</v>
      </c>
      <c r="E41" s="233"/>
      <c r="F41" s="234"/>
      <c r="G41" s="235">
        <f t="shared" si="8"/>
        <v>7</v>
      </c>
      <c r="H41" s="236">
        <f t="shared" si="8"/>
        <v>4462.38</v>
      </c>
      <c r="I41" s="237"/>
      <c r="J41" s="238"/>
      <c r="K41" s="112">
        <v>4</v>
      </c>
      <c r="L41" s="239">
        <v>4136.86</v>
      </c>
      <c r="M41" s="232"/>
      <c r="N41" s="240"/>
      <c r="O41" s="241"/>
      <c r="P41" s="241"/>
      <c r="Q41" s="225">
        <f t="shared" si="1"/>
        <v>8599.24</v>
      </c>
      <c r="R41" s="242"/>
      <c r="S41" s="243"/>
      <c r="T41" s="244">
        <v>680</v>
      </c>
      <c r="U41" s="244"/>
      <c r="V41" s="244"/>
      <c r="W41" s="225">
        <f t="shared" si="2"/>
        <v>680</v>
      </c>
      <c r="Y41" s="245" t="s">
        <v>74</v>
      </c>
      <c r="Z41" s="246"/>
      <c r="AA41" s="247"/>
    </row>
    <row r="42" spans="2:27" s="210" customFormat="1" ht="18.75" customHeight="1" thickBot="1">
      <c r="B42" s="249" t="s">
        <v>75</v>
      </c>
      <c r="C42" s="250"/>
      <c r="D42" s="232"/>
      <c r="E42" s="233"/>
      <c r="F42" s="234"/>
      <c r="G42" s="235"/>
      <c r="H42" s="282"/>
      <c r="I42" s="237"/>
      <c r="J42" s="238"/>
      <c r="K42" s="112"/>
      <c r="L42" s="239"/>
      <c r="M42" s="232"/>
      <c r="N42" s="240"/>
      <c r="O42" s="241"/>
      <c r="P42" s="241"/>
      <c r="Q42" s="225">
        <f t="shared" si="1"/>
        <v>0</v>
      </c>
      <c r="R42" s="242"/>
      <c r="S42" s="274"/>
      <c r="T42" s="275"/>
      <c r="U42" s="275"/>
      <c r="V42" s="275"/>
      <c r="W42" s="225">
        <f t="shared" si="2"/>
        <v>0</v>
      </c>
      <c r="Y42" s="245" t="s">
        <v>76</v>
      </c>
      <c r="Z42" s="246"/>
      <c r="AA42" s="247"/>
    </row>
    <row r="43" spans="2:27" s="210" customFormat="1" ht="24" customHeight="1" thickBot="1">
      <c r="B43" s="198" t="s">
        <v>77</v>
      </c>
      <c r="C43" s="199">
        <f>SUM(C45:C47)</f>
        <v>0</v>
      </c>
      <c r="D43" s="200">
        <f>SUM(D45:D47)</f>
        <v>0</v>
      </c>
      <c r="E43" s="201">
        <v>0</v>
      </c>
      <c r="F43" s="202">
        <v>0</v>
      </c>
      <c r="G43" s="203"/>
      <c r="H43" s="204"/>
      <c r="I43" s="203">
        <f aca="true" t="shared" si="9" ref="I43:Q43">SUM(I45:I47)</f>
        <v>0</v>
      </c>
      <c r="J43" s="264">
        <f t="shared" si="9"/>
        <v>0</v>
      </c>
      <c r="K43" s="199">
        <f t="shared" si="9"/>
        <v>0</v>
      </c>
      <c r="L43" s="205">
        <f t="shared" si="9"/>
        <v>0</v>
      </c>
      <c r="M43" s="206">
        <f t="shared" si="9"/>
        <v>0</v>
      </c>
      <c r="N43" s="265">
        <f t="shared" si="9"/>
        <v>0</v>
      </c>
      <c r="O43" s="266">
        <f t="shared" si="9"/>
        <v>0</v>
      </c>
      <c r="P43" s="266">
        <f t="shared" si="9"/>
        <v>0</v>
      </c>
      <c r="Q43" s="268">
        <f t="shared" si="9"/>
        <v>0</v>
      </c>
      <c r="R43" s="242"/>
      <c r="S43" s="208">
        <f>SUM(S45:S47)</f>
        <v>0</v>
      </c>
      <c r="T43" s="200">
        <f>SUM(T45:T47)</f>
        <v>0</v>
      </c>
      <c r="U43" s="200">
        <f>SUM(U45:U47)</f>
        <v>0</v>
      </c>
      <c r="V43" s="200">
        <f>SUM(V45:V47)</f>
        <v>0</v>
      </c>
      <c r="W43" s="268">
        <f>SUM(W45:W47)</f>
        <v>0</v>
      </c>
      <c r="Y43" s="211" t="s">
        <v>77</v>
      </c>
      <c r="Z43" s="203">
        <f>SUM(Z44:Z46)</f>
        <v>0</v>
      </c>
      <c r="AA43" s="204">
        <f>SUM(AA44:AA46)</f>
        <v>0</v>
      </c>
    </row>
    <row r="44" spans="2:27" s="210" customFormat="1" ht="18.75" customHeight="1">
      <c r="B44" s="283">
        <v>12</v>
      </c>
      <c r="C44" s="284"/>
      <c r="D44" s="285"/>
      <c r="E44" s="286"/>
      <c r="F44" s="287"/>
      <c r="G44" s="288"/>
      <c r="H44" s="289"/>
      <c r="I44" s="288"/>
      <c r="J44" s="290"/>
      <c r="K44" s="284"/>
      <c r="L44" s="289"/>
      <c r="M44" s="285"/>
      <c r="N44" s="291"/>
      <c r="O44" s="292"/>
      <c r="P44" s="292"/>
      <c r="Q44" s="293"/>
      <c r="R44" s="242"/>
      <c r="S44" s="294"/>
      <c r="T44" s="295"/>
      <c r="U44" s="295"/>
      <c r="V44" s="295"/>
      <c r="W44" s="293"/>
      <c r="Y44" s="69">
        <v>12</v>
      </c>
      <c r="Z44" s="1105"/>
      <c r="AA44" s="1106"/>
    </row>
    <row r="45" spans="2:27" s="210" customFormat="1" ht="18.75" customHeight="1">
      <c r="B45" s="279">
        <v>11</v>
      </c>
      <c r="C45" s="112"/>
      <c r="D45" s="232"/>
      <c r="E45" s="233"/>
      <c r="F45" s="234"/>
      <c r="G45" s="235"/>
      <c r="H45" s="236"/>
      <c r="I45" s="237"/>
      <c r="J45" s="238"/>
      <c r="K45" s="112"/>
      <c r="L45" s="239"/>
      <c r="M45" s="232"/>
      <c r="N45" s="240"/>
      <c r="O45" s="241"/>
      <c r="P45" s="241"/>
      <c r="Q45" s="225">
        <f>H45+J45+L45+M45+O45+P45</f>
        <v>0</v>
      </c>
      <c r="R45" s="242"/>
      <c r="S45" s="296"/>
      <c r="T45" s="297"/>
      <c r="U45" s="297"/>
      <c r="V45" s="297"/>
      <c r="W45" s="225">
        <f t="shared" si="2"/>
        <v>0</v>
      </c>
      <c r="Y45" s="539">
        <v>11</v>
      </c>
      <c r="Z45" s="48"/>
      <c r="AA45" s="1107"/>
    </row>
    <row r="46" spans="2:27" s="210" customFormat="1" ht="18.75" customHeight="1">
      <c r="B46" s="298">
        <v>10</v>
      </c>
      <c r="C46" s="112"/>
      <c r="D46" s="232"/>
      <c r="E46" s="233"/>
      <c r="F46" s="234"/>
      <c r="G46" s="235"/>
      <c r="H46" s="236"/>
      <c r="I46" s="237"/>
      <c r="J46" s="238"/>
      <c r="K46" s="112"/>
      <c r="L46" s="239"/>
      <c r="M46" s="232"/>
      <c r="N46" s="240"/>
      <c r="O46" s="241"/>
      <c r="P46" s="241"/>
      <c r="Q46" s="225">
        <f>H46+J46+L46+M46+O46+P46</f>
        <v>0</v>
      </c>
      <c r="R46" s="242"/>
      <c r="S46" s="243"/>
      <c r="T46" s="244"/>
      <c r="U46" s="244"/>
      <c r="V46" s="244"/>
      <c r="W46" s="225">
        <f t="shared" si="2"/>
        <v>0</v>
      </c>
      <c r="Y46" s="545">
        <v>10</v>
      </c>
      <c r="Z46" s="48"/>
      <c r="AA46" s="1107"/>
    </row>
    <row r="47" spans="2:27" s="210" customFormat="1" ht="23.25" customHeight="1" thickBot="1">
      <c r="B47" s="299">
        <v>9</v>
      </c>
      <c r="C47" s="250"/>
      <c r="D47" s="232"/>
      <c r="E47" s="233"/>
      <c r="F47" s="234"/>
      <c r="G47" s="235"/>
      <c r="H47" s="255"/>
      <c r="I47" s="237"/>
      <c r="J47" s="257"/>
      <c r="K47" s="250"/>
      <c r="L47" s="258"/>
      <c r="M47" s="232"/>
      <c r="N47" s="240"/>
      <c r="O47" s="241"/>
      <c r="P47" s="241"/>
      <c r="Q47" s="225">
        <f>H47+J47+L47+M47+O47+P47</f>
        <v>0</v>
      </c>
      <c r="R47" s="242"/>
      <c r="S47" s="274"/>
      <c r="T47" s="275"/>
      <c r="U47" s="275"/>
      <c r="V47" s="275"/>
      <c r="W47" s="225">
        <f t="shared" si="2"/>
        <v>0</v>
      </c>
      <c r="Y47" s="545">
        <v>9</v>
      </c>
      <c r="Z47" s="48"/>
      <c r="AA47" s="1107"/>
    </row>
    <row r="48" spans="2:27" s="210" customFormat="1" ht="24" customHeight="1" thickBot="1">
      <c r="B48" s="990">
        <v>8</v>
      </c>
      <c r="C48" s="991"/>
      <c r="D48" s="992"/>
      <c r="E48" s="993"/>
      <c r="F48" s="994"/>
      <c r="G48" s="995"/>
      <c r="H48" s="996"/>
      <c r="I48" s="338"/>
      <c r="J48" s="997"/>
      <c r="K48" s="991"/>
      <c r="L48" s="998"/>
      <c r="M48" s="992"/>
      <c r="N48" s="999"/>
      <c r="O48" s="1000"/>
      <c r="P48" s="1000"/>
      <c r="Q48" s="906"/>
      <c r="R48" s="242"/>
      <c r="S48" s="904"/>
      <c r="T48" s="905"/>
      <c r="U48" s="905"/>
      <c r="V48" s="905"/>
      <c r="W48" s="906"/>
      <c r="Y48" s="989">
        <v>8</v>
      </c>
      <c r="Z48" s="548"/>
      <c r="AA48" s="1108"/>
    </row>
    <row r="49" spans="2:27" s="210" customFormat="1" ht="21.75" customHeight="1" thickBot="1">
      <c r="B49" s="303" t="s">
        <v>78</v>
      </c>
      <c r="C49" s="304">
        <f>+C43+C37+C30+C23+C13</f>
        <v>122</v>
      </c>
      <c r="D49" s="305">
        <f>D13+D23+D30+D37+D43</f>
        <v>95441.26</v>
      </c>
      <c r="E49" s="306"/>
      <c r="F49" s="307"/>
      <c r="G49" s="304">
        <f>+G43+G37+G30+G23+G13</f>
        <v>122</v>
      </c>
      <c r="H49" s="308">
        <f>H13+H23+H30+H37+H43</f>
        <v>95441.26</v>
      </c>
      <c r="I49" s="301">
        <f aca="true" t="shared" si="10" ref="I49:P49">+I43+I37+I30+I23+I13</f>
        <v>0</v>
      </c>
      <c r="J49" s="308">
        <f t="shared" si="10"/>
        <v>0</v>
      </c>
      <c r="K49" s="304">
        <f t="shared" si="10"/>
        <v>76</v>
      </c>
      <c r="L49" s="309">
        <f t="shared" si="10"/>
        <v>120094.9</v>
      </c>
      <c r="M49" s="310">
        <f t="shared" si="10"/>
        <v>0</v>
      </c>
      <c r="N49" s="306">
        <f t="shared" si="10"/>
        <v>0</v>
      </c>
      <c r="O49" s="305">
        <f t="shared" si="10"/>
        <v>0</v>
      </c>
      <c r="P49" s="305">
        <f t="shared" si="10"/>
        <v>0</v>
      </c>
      <c r="Q49" s="308">
        <f>+Q43+Q37+Q30+Q23+Q13</f>
        <v>215536.15999999997</v>
      </c>
      <c r="R49" s="242"/>
      <c r="S49" s="311">
        <f>+S43+S37+S30+S23+S13</f>
        <v>0</v>
      </c>
      <c r="T49" s="305">
        <f>+T43+T37+T30+T23+T13</f>
        <v>12716</v>
      </c>
      <c r="U49" s="305">
        <f>+U43+U37+U30+U23+U13</f>
        <v>0</v>
      </c>
      <c r="V49" s="305">
        <f>+V43+V37+V30+V23+V13</f>
        <v>0</v>
      </c>
      <c r="W49" s="268">
        <f>+W43+W37+W30+W23+W13</f>
        <v>12716</v>
      </c>
      <c r="Y49" s="300" t="s">
        <v>78</v>
      </c>
      <c r="Z49" s="301">
        <f>Z13+Z23+Z30+Z37+Z43</f>
        <v>271</v>
      </c>
      <c r="AA49" s="302">
        <f>AA13+AA23+AA30+AA37+AA43</f>
        <v>195888.19</v>
      </c>
    </row>
    <row r="50" spans="2:27" s="210" customFormat="1" ht="21.75" customHeight="1" thickBot="1">
      <c r="B50" s="315" t="s">
        <v>80</v>
      </c>
      <c r="C50" s="316"/>
      <c r="D50" s="317"/>
      <c r="E50" s="316"/>
      <c r="F50" s="316"/>
      <c r="G50" s="316"/>
      <c r="H50" s="317"/>
      <c r="I50" s="316"/>
      <c r="J50" s="317"/>
      <c r="K50" s="318"/>
      <c r="L50" s="317"/>
      <c r="M50" s="317"/>
      <c r="N50" s="316"/>
      <c r="O50" s="317"/>
      <c r="P50" s="317"/>
      <c r="Q50" s="184"/>
      <c r="R50" s="207"/>
      <c r="S50" s="1172" t="s">
        <v>81</v>
      </c>
      <c r="T50" s="1173"/>
      <c r="U50" s="1173"/>
      <c r="V50" s="1173"/>
      <c r="W50" s="1174"/>
      <c r="Y50" s="312" t="s">
        <v>79</v>
      </c>
      <c r="Z50" s="313"/>
      <c r="AA50" s="314"/>
    </row>
    <row r="51" spans="2:27" s="210" customFormat="1" ht="18.75" customHeight="1" thickBot="1">
      <c r="B51" s="320" t="s">
        <v>37</v>
      </c>
      <c r="C51" s="321">
        <f>SUM(C52:C57)</f>
        <v>27</v>
      </c>
      <c r="D51" s="322">
        <f>SUM(D52:D57)</f>
        <v>19647.09</v>
      </c>
      <c r="E51" s="323"/>
      <c r="F51" s="323"/>
      <c r="G51" s="324">
        <f>SUM(G52:G57)</f>
        <v>27</v>
      </c>
      <c r="H51" s="325">
        <f>SUM(H52:H57)</f>
        <v>19647.09</v>
      </c>
      <c r="I51" s="326">
        <f aca="true" t="shared" si="11" ref="I51:Q51">SUM(I52:I57)</f>
        <v>15</v>
      </c>
      <c r="J51" s="327">
        <f t="shared" si="11"/>
        <v>8694.01</v>
      </c>
      <c r="K51" s="328">
        <f t="shared" si="11"/>
        <v>0</v>
      </c>
      <c r="L51" s="329">
        <f t="shared" si="11"/>
        <v>0</v>
      </c>
      <c r="M51" s="330">
        <f t="shared" si="11"/>
        <v>0</v>
      </c>
      <c r="N51" s="324">
        <f t="shared" si="11"/>
        <v>28</v>
      </c>
      <c r="O51" s="322">
        <f t="shared" si="11"/>
        <v>30003.48</v>
      </c>
      <c r="P51" s="322">
        <f t="shared" si="11"/>
        <v>0</v>
      </c>
      <c r="Q51" s="327">
        <f t="shared" si="11"/>
        <v>58344.58</v>
      </c>
      <c r="R51" s="207"/>
      <c r="S51" s="208">
        <f>SUM(S52:S57)</f>
        <v>0</v>
      </c>
      <c r="T51" s="200">
        <f>SUM(T52:T57)</f>
        <v>0</v>
      </c>
      <c r="U51" s="200">
        <f>SUM(U52:U57)</f>
        <v>0</v>
      </c>
      <c r="V51" s="200">
        <f>SUM(V52:V57)</f>
        <v>4760</v>
      </c>
      <c r="W51" s="268">
        <f>SUM(W52:W57)</f>
        <v>4760</v>
      </c>
      <c r="Y51" s="319" t="s">
        <v>82</v>
      </c>
      <c r="Z51" s="203">
        <f>SUM(Z52:Z56)</f>
        <v>23</v>
      </c>
      <c r="AA51" s="204">
        <f>SUM(AA52:AA56)</f>
        <v>58915.7</v>
      </c>
    </row>
    <row r="52" spans="2:27" s="210" customFormat="1" ht="18.75" customHeight="1">
      <c r="B52" s="331" t="s">
        <v>39</v>
      </c>
      <c r="C52" s="214"/>
      <c r="D52" s="232"/>
      <c r="E52" s="233"/>
      <c r="F52" s="332"/>
      <c r="G52" s="235"/>
      <c r="H52" s="333"/>
      <c r="I52" s="214"/>
      <c r="J52" s="221"/>
      <c r="K52" s="112"/>
      <c r="L52" s="232"/>
      <c r="M52" s="243"/>
      <c r="N52" s="240"/>
      <c r="O52" s="241"/>
      <c r="P52" s="241"/>
      <c r="Q52" s="225">
        <f aca="true" t="shared" si="12" ref="Q52:Q57">H52+J52+L52+M52+O52+P52</f>
        <v>0</v>
      </c>
      <c r="R52" s="242"/>
      <c r="S52" s="226"/>
      <c r="T52" s="227"/>
      <c r="U52" s="227"/>
      <c r="V52" s="227"/>
      <c r="W52" s="225">
        <f aca="true" t="shared" si="13" ref="W52:W57">SUM(S52:V52)</f>
        <v>0</v>
      </c>
      <c r="Y52" s="245" t="s">
        <v>83</v>
      </c>
      <c r="Z52" s="246">
        <v>19</v>
      </c>
      <c r="AA52" s="247">
        <v>51739.52</v>
      </c>
    </row>
    <row r="53" spans="2:27" s="210" customFormat="1" ht="18.75" customHeight="1">
      <c r="B53" s="334" t="s">
        <v>85</v>
      </c>
      <c r="C53" s="112"/>
      <c r="D53" s="232"/>
      <c r="E53" s="233"/>
      <c r="F53" s="332"/>
      <c r="G53" s="235"/>
      <c r="H53" s="335"/>
      <c r="I53" s="112"/>
      <c r="J53" s="238"/>
      <c r="K53" s="112"/>
      <c r="L53" s="232"/>
      <c r="M53" s="243"/>
      <c r="N53" s="240"/>
      <c r="O53" s="241"/>
      <c r="P53" s="241"/>
      <c r="Q53" s="225">
        <f t="shared" si="12"/>
        <v>0</v>
      </c>
      <c r="R53" s="242"/>
      <c r="S53" s="243"/>
      <c r="T53" s="244"/>
      <c r="U53" s="244"/>
      <c r="V53" s="244"/>
      <c r="W53" s="225">
        <f t="shared" si="13"/>
        <v>0</v>
      </c>
      <c r="Y53" s="245" t="s">
        <v>84</v>
      </c>
      <c r="Z53" s="246">
        <v>2</v>
      </c>
      <c r="AA53" s="247">
        <v>5178.01</v>
      </c>
    </row>
    <row r="54" spans="2:27" s="210" customFormat="1" ht="18.75" customHeight="1">
      <c r="B54" s="334" t="s">
        <v>43</v>
      </c>
      <c r="C54" s="112"/>
      <c r="D54" s="232"/>
      <c r="E54" s="233"/>
      <c r="F54" s="332"/>
      <c r="G54" s="235"/>
      <c r="H54" s="335"/>
      <c r="I54" s="112"/>
      <c r="J54" s="238"/>
      <c r="K54" s="112"/>
      <c r="L54" s="232"/>
      <c r="M54" s="243"/>
      <c r="N54" s="240"/>
      <c r="O54" s="241"/>
      <c r="P54" s="241"/>
      <c r="Q54" s="225">
        <f t="shared" si="12"/>
        <v>0</v>
      </c>
      <c r="R54" s="242"/>
      <c r="S54" s="243"/>
      <c r="T54" s="244"/>
      <c r="U54" s="244"/>
      <c r="V54" s="244"/>
      <c r="W54" s="225">
        <f t="shared" si="13"/>
        <v>0</v>
      </c>
      <c r="Y54" s="245" t="s">
        <v>86</v>
      </c>
      <c r="Z54" s="246">
        <v>2</v>
      </c>
      <c r="AA54" s="247">
        <v>1998.17</v>
      </c>
    </row>
    <row r="55" spans="2:27" s="210" customFormat="1" ht="18.75" customHeight="1">
      <c r="B55" s="334" t="s">
        <v>45</v>
      </c>
      <c r="C55" s="112">
        <v>4</v>
      </c>
      <c r="D55" s="232">
        <v>2765.32</v>
      </c>
      <c r="E55" s="233"/>
      <c r="F55" s="332"/>
      <c r="G55" s="235">
        <f aca="true" t="shared" si="14" ref="G55:H57">C55+E55</f>
        <v>4</v>
      </c>
      <c r="H55" s="335">
        <f t="shared" si="14"/>
        <v>2765.32</v>
      </c>
      <c r="I55" s="112"/>
      <c r="J55" s="238"/>
      <c r="K55" s="112"/>
      <c r="L55" s="232"/>
      <c r="M55" s="243"/>
      <c r="N55" s="240">
        <v>5</v>
      </c>
      <c r="O55" s="241">
        <v>5590</v>
      </c>
      <c r="P55" s="241"/>
      <c r="Q55" s="225">
        <f t="shared" si="12"/>
        <v>8355.32</v>
      </c>
      <c r="R55" s="242"/>
      <c r="S55" s="243"/>
      <c r="T55" s="244"/>
      <c r="U55" s="244"/>
      <c r="V55" s="244">
        <v>850</v>
      </c>
      <c r="W55" s="225">
        <f t="shared" si="13"/>
        <v>850</v>
      </c>
      <c r="Y55" s="245" t="s">
        <v>87</v>
      </c>
      <c r="Z55" s="246"/>
      <c r="AA55" s="247"/>
    </row>
    <row r="56" spans="2:27" s="210" customFormat="1" ht="18.75" customHeight="1" thickBot="1">
      <c r="B56" s="334" t="s">
        <v>47</v>
      </c>
      <c r="C56" s="112">
        <v>17</v>
      </c>
      <c r="D56" s="232">
        <v>12574.85</v>
      </c>
      <c r="E56" s="233"/>
      <c r="F56" s="332"/>
      <c r="G56" s="235">
        <f t="shared" si="14"/>
        <v>17</v>
      </c>
      <c r="H56" s="335">
        <f t="shared" si="14"/>
        <v>12574.85</v>
      </c>
      <c r="I56" s="112">
        <v>12</v>
      </c>
      <c r="J56" s="238">
        <v>6750.81</v>
      </c>
      <c r="K56" s="112"/>
      <c r="L56" s="232"/>
      <c r="M56" s="243"/>
      <c r="N56" s="240">
        <v>17</v>
      </c>
      <c r="O56" s="241">
        <v>17795.48</v>
      </c>
      <c r="P56" s="241"/>
      <c r="Q56" s="225">
        <f t="shared" si="12"/>
        <v>37121.14</v>
      </c>
      <c r="R56" s="242"/>
      <c r="S56" s="243"/>
      <c r="T56" s="244"/>
      <c r="U56" s="244"/>
      <c r="V56" s="244">
        <v>2890</v>
      </c>
      <c r="W56" s="225">
        <f t="shared" si="13"/>
        <v>2890</v>
      </c>
      <c r="Y56" s="245" t="s">
        <v>88</v>
      </c>
      <c r="Z56" s="246"/>
      <c r="AA56" s="247"/>
    </row>
    <row r="57" spans="2:27" s="210" customFormat="1" ht="21.75" customHeight="1" thickBot="1">
      <c r="B57" s="336" t="s">
        <v>49</v>
      </c>
      <c r="C57" s="112">
        <v>6</v>
      </c>
      <c r="D57" s="232">
        <v>4306.92</v>
      </c>
      <c r="E57" s="233"/>
      <c r="F57" s="332"/>
      <c r="G57" s="235">
        <f t="shared" si="14"/>
        <v>6</v>
      </c>
      <c r="H57" s="335">
        <f t="shared" si="14"/>
        <v>4306.92</v>
      </c>
      <c r="I57" s="250">
        <v>3</v>
      </c>
      <c r="J57" s="257">
        <v>1943.2</v>
      </c>
      <c r="K57" s="112"/>
      <c r="L57" s="232"/>
      <c r="M57" s="243"/>
      <c r="N57" s="240">
        <v>6</v>
      </c>
      <c r="O57" s="241">
        <v>6618</v>
      </c>
      <c r="P57" s="241"/>
      <c r="Q57" s="225">
        <f t="shared" si="12"/>
        <v>12868.119999999999</v>
      </c>
      <c r="R57" s="242"/>
      <c r="S57" s="274"/>
      <c r="T57" s="275"/>
      <c r="U57" s="275"/>
      <c r="V57" s="275">
        <v>1020</v>
      </c>
      <c r="W57" s="225">
        <f t="shared" si="13"/>
        <v>1020</v>
      </c>
      <c r="Y57" s="319" t="s">
        <v>89</v>
      </c>
      <c r="Z57" s="203">
        <f>SUM(Z58:Z62)</f>
        <v>13</v>
      </c>
      <c r="AA57" s="204">
        <f>SUM(AA58:AA62)</f>
        <v>11268.27</v>
      </c>
    </row>
    <row r="58" spans="2:27" s="210" customFormat="1" ht="18.75" customHeight="1" thickBot="1">
      <c r="B58" s="211" t="s">
        <v>51</v>
      </c>
      <c r="C58" s="203">
        <f>SUM(C59:C64)</f>
        <v>295</v>
      </c>
      <c r="D58" s="206">
        <f>SUM(D59:D64)</f>
        <v>196220.82000000004</v>
      </c>
      <c r="E58" s="200"/>
      <c r="F58" s="200"/>
      <c r="G58" s="201">
        <f>SUM(G59:G64)</f>
        <v>295</v>
      </c>
      <c r="H58" s="339">
        <f>SUM(H59:H64)</f>
        <v>196220.82000000004</v>
      </c>
      <c r="I58" s="340">
        <f aca="true" t="shared" si="15" ref="I58:O58">SUM(I59:I64)</f>
        <v>237</v>
      </c>
      <c r="J58" s="204">
        <f t="shared" si="15"/>
        <v>98399.39</v>
      </c>
      <c r="K58" s="199">
        <f t="shared" si="15"/>
        <v>0</v>
      </c>
      <c r="L58" s="205">
        <f t="shared" si="15"/>
        <v>0</v>
      </c>
      <c r="M58" s="206">
        <f t="shared" si="15"/>
        <v>0</v>
      </c>
      <c r="N58" s="341">
        <f t="shared" si="15"/>
        <v>314</v>
      </c>
      <c r="O58" s="200">
        <f t="shared" si="15"/>
        <v>341360.43</v>
      </c>
      <c r="P58" s="200">
        <v>0</v>
      </c>
      <c r="Q58" s="268">
        <f>SUM(Q59:Q64)</f>
        <v>635980.6399999999</v>
      </c>
      <c r="R58" s="207"/>
      <c r="S58" s="208">
        <f>SUM(S59:S64)</f>
        <v>0</v>
      </c>
      <c r="T58" s="200">
        <f>SUM(T59:T64)</f>
        <v>0</v>
      </c>
      <c r="U58" s="200">
        <f>SUM(U59:U64)</f>
        <v>0</v>
      </c>
      <c r="V58" s="200">
        <f>SUM(V59:V64)</f>
        <v>52292</v>
      </c>
      <c r="W58" s="268">
        <f>SUM(W59:W64)</f>
        <v>52292</v>
      </c>
      <c r="Y58" s="337">
        <v>14</v>
      </c>
      <c r="Z58" s="338">
        <v>8</v>
      </c>
      <c r="AA58" s="247">
        <v>7752.76</v>
      </c>
    </row>
    <row r="59" spans="2:27" s="210" customFormat="1" ht="18.75" customHeight="1">
      <c r="B59" s="331" t="s">
        <v>53</v>
      </c>
      <c r="C59" s="112">
        <v>19</v>
      </c>
      <c r="D59" s="232">
        <v>12987.84</v>
      </c>
      <c r="E59" s="233"/>
      <c r="F59" s="332"/>
      <c r="G59" s="235">
        <f aca="true" t="shared" si="16" ref="G59:H64">C59+E59</f>
        <v>19</v>
      </c>
      <c r="H59" s="342">
        <f t="shared" si="16"/>
        <v>12987.84</v>
      </c>
      <c r="I59" s="112">
        <v>12</v>
      </c>
      <c r="J59" s="241">
        <v>6014.89</v>
      </c>
      <c r="K59" s="112"/>
      <c r="L59" s="232"/>
      <c r="M59" s="243"/>
      <c r="N59" s="240">
        <v>23</v>
      </c>
      <c r="O59" s="241">
        <v>26301.94</v>
      </c>
      <c r="P59" s="241"/>
      <c r="Q59" s="225">
        <f aca="true" t="shared" si="17" ref="Q59:Q64">H59+J59+L59+M59+O59+P59</f>
        <v>45304.67</v>
      </c>
      <c r="R59" s="242"/>
      <c r="S59" s="226"/>
      <c r="T59" s="227"/>
      <c r="U59" s="227"/>
      <c r="V59" s="227">
        <v>3910</v>
      </c>
      <c r="W59" s="225">
        <f aca="true" t="shared" si="18" ref="W59:W64">SUM(S59:V59)</f>
        <v>3910</v>
      </c>
      <c r="Y59" s="337">
        <v>13</v>
      </c>
      <c r="Z59" s="338">
        <v>3</v>
      </c>
      <c r="AA59" s="247">
        <v>1762.7</v>
      </c>
    </row>
    <row r="60" spans="2:27" s="210" customFormat="1" ht="18.75" customHeight="1">
      <c r="B60" s="334" t="s">
        <v>55</v>
      </c>
      <c r="C60" s="112">
        <v>37</v>
      </c>
      <c r="D60" s="232">
        <v>24293.1</v>
      </c>
      <c r="E60" s="233"/>
      <c r="F60" s="332"/>
      <c r="G60" s="235">
        <f t="shared" si="16"/>
        <v>37</v>
      </c>
      <c r="H60" s="342">
        <f t="shared" si="16"/>
        <v>24293.1</v>
      </c>
      <c r="I60" s="112">
        <v>21</v>
      </c>
      <c r="J60" s="241">
        <v>9050.95</v>
      </c>
      <c r="K60" s="112"/>
      <c r="L60" s="232"/>
      <c r="M60" s="243"/>
      <c r="N60" s="240">
        <v>42</v>
      </c>
      <c r="O60" s="241">
        <v>46471.38</v>
      </c>
      <c r="P60" s="241"/>
      <c r="Q60" s="225">
        <f t="shared" si="17"/>
        <v>79815.43</v>
      </c>
      <c r="R60" s="242"/>
      <c r="S60" s="243"/>
      <c r="T60" s="244"/>
      <c r="U60" s="244"/>
      <c r="V60" s="244">
        <v>7140</v>
      </c>
      <c r="W60" s="225">
        <f t="shared" si="18"/>
        <v>7140</v>
      </c>
      <c r="Y60" s="337">
        <v>12</v>
      </c>
      <c r="Z60" s="338">
        <v>1</v>
      </c>
      <c r="AA60" s="247">
        <v>829.98</v>
      </c>
    </row>
    <row r="61" spans="2:27" s="210" customFormat="1" ht="18.75" customHeight="1">
      <c r="B61" s="334" t="s">
        <v>57</v>
      </c>
      <c r="C61" s="112">
        <v>179</v>
      </c>
      <c r="D61" s="232">
        <v>119818.95</v>
      </c>
      <c r="E61" s="233"/>
      <c r="F61" s="332"/>
      <c r="G61" s="235">
        <f t="shared" si="16"/>
        <v>179</v>
      </c>
      <c r="H61" s="342">
        <f t="shared" si="16"/>
        <v>119818.95</v>
      </c>
      <c r="I61" s="112">
        <v>145</v>
      </c>
      <c r="J61" s="241">
        <f>75189.35+404.26</f>
        <v>75593.61</v>
      </c>
      <c r="K61" s="112"/>
      <c r="L61" s="232"/>
      <c r="M61" s="243"/>
      <c r="N61" s="240">
        <v>177</v>
      </c>
      <c r="O61" s="241">
        <v>191521.54</v>
      </c>
      <c r="P61" s="241"/>
      <c r="Q61" s="225">
        <f t="shared" si="17"/>
        <v>386934.1</v>
      </c>
      <c r="R61" s="242"/>
      <c r="S61" s="243"/>
      <c r="T61" s="244"/>
      <c r="U61" s="244"/>
      <c r="V61" s="244">
        <v>29172</v>
      </c>
      <c r="W61" s="225">
        <f t="shared" si="18"/>
        <v>29172</v>
      </c>
      <c r="Y61" s="337">
        <v>11</v>
      </c>
      <c r="Z61" s="338"/>
      <c r="AA61" s="247"/>
    </row>
    <row r="62" spans="2:27" s="210" customFormat="1" ht="18.75" customHeight="1" thickBot="1">
      <c r="B62" s="334" t="s">
        <v>59</v>
      </c>
      <c r="C62" s="112">
        <v>37</v>
      </c>
      <c r="D62" s="232">
        <v>24336.44</v>
      </c>
      <c r="E62" s="233"/>
      <c r="F62" s="332"/>
      <c r="G62" s="235">
        <f t="shared" si="16"/>
        <v>37</v>
      </c>
      <c r="H62" s="342">
        <f t="shared" si="16"/>
        <v>24336.44</v>
      </c>
      <c r="I62" s="112">
        <v>36</v>
      </c>
      <c r="J62" s="241">
        <v>4065.71</v>
      </c>
      <c r="K62" s="112"/>
      <c r="L62" s="232"/>
      <c r="M62" s="243"/>
      <c r="N62" s="240">
        <v>37</v>
      </c>
      <c r="O62" s="241">
        <v>38895.92</v>
      </c>
      <c r="P62" s="241"/>
      <c r="Q62" s="225">
        <f t="shared" si="17"/>
        <v>67298.06999999999</v>
      </c>
      <c r="R62" s="242"/>
      <c r="S62" s="243"/>
      <c r="T62" s="244"/>
      <c r="U62" s="244"/>
      <c r="V62" s="244">
        <v>6120</v>
      </c>
      <c r="W62" s="225">
        <f t="shared" si="18"/>
        <v>6120</v>
      </c>
      <c r="Y62" s="337">
        <v>10</v>
      </c>
      <c r="Z62" s="338">
        <v>1</v>
      </c>
      <c r="AA62" s="247">
        <v>922.83</v>
      </c>
    </row>
    <row r="63" spans="2:27" s="210" customFormat="1" ht="18.75" customHeight="1" thickBot="1">
      <c r="B63" s="334" t="s">
        <v>61</v>
      </c>
      <c r="C63" s="112">
        <v>17</v>
      </c>
      <c r="D63" s="232">
        <v>11104.45</v>
      </c>
      <c r="E63" s="233"/>
      <c r="F63" s="332"/>
      <c r="G63" s="235">
        <f t="shared" si="16"/>
        <v>17</v>
      </c>
      <c r="H63" s="342">
        <f t="shared" si="16"/>
        <v>11104.45</v>
      </c>
      <c r="I63" s="112">
        <v>17</v>
      </c>
      <c r="J63" s="241">
        <v>2511.9</v>
      </c>
      <c r="K63" s="112"/>
      <c r="L63" s="232"/>
      <c r="M63" s="243"/>
      <c r="N63" s="240">
        <v>28</v>
      </c>
      <c r="O63" s="241">
        <v>30380.83</v>
      </c>
      <c r="P63" s="241"/>
      <c r="Q63" s="225">
        <f t="shared" si="17"/>
        <v>43997.18</v>
      </c>
      <c r="R63" s="242"/>
      <c r="S63" s="243"/>
      <c r="T63" s="244"/>
      <c r="U63" s="244"/>
      <c r="V63" s="244">
        <v>4760</v>
      </c>
      <c r="W63" s="225">
        <f t="shared" si="18"/>
        <v>4760</v>
      </c>
      <c r="Y63" s="211" t="s">
        <v>90</v>
      </c>
      <c r="Z63" s="203">
        <f>SUM(Z64:Z68)</f>
        <v>0</v>
      </c>
      <c r="AA63" s="204">
        <f>SUM(AA64:AA68)</f>
        <v>0</v>
      </c>
    </row>
    <row r="64" spans="2:27" s="210" customFormat="1" ht="21.75" customHeight="1" thickBot="1">
      <c r="B64" s="336" t="s">
        <v>63</v>
      </c>
      <c r="C64" s="112">
        <v>6</v>
      </c>
      <c r="D64" s="232">
        <v>3680.04</v>
      </c>
      <c r="E64" s="233"/>
      <c r="F64" s="332"/>
      <c r="G64" s="235">
        <f t="shared" si="16"/>
        <v>6</v>
      </c>
      <c r="H64" s="342">
        <f t="shared" si="16"/>
        <v>3680.04</v>
      </c>
      <c r="I64" s="112">
        <v>6</v>
      </c>
      <c r="J64" s="241">
        <v>1162.33</v>
      </c>
      <c r="K64" s="112"/>
      <c r="L64" s="232"/>
      <c r="M64" s="243"/>
      <c r="N64" s="240">
        <v>7</v>
      </c>
      <c r="O64" s="241">
        <v>7788.82</v>
      </c>
      <c r="P64" s="241"/>
      <c r="Q64" s="225">
        <f t="shared" si="17"/>
        <v>12631.189999999999</v>
      </c>
      <c r="R64" s="242"/>
      <c r="S64" s="274"/>
      <c r="T64" s="275"/>
      <c r="U64" s="275"/>
      <c r="V64" s="275">
        <v>1190</v>
      </c>
      <c r="W64" s="225">
        <f t="shared" si="18"/>
        <v>1190</v>
      </c>
      <c r="Y64" s="245" t="s">
        <v>91</v>
      </c>
      <c r="Z64" s="338"/>
      <c r="AA64" s="247"/>
    </row>
    <row r="65" spans="2:27" s="210" customFormat="1" ht="18.75" customHeight="1" thickBot="1">
      <c r="B65" s="211" t="s">
        <v>93</v>
      </c>
      <c r="C65" s="203">
        <f aca="true" t="shared" si="19" ref="C65:O65">SUM(C66:C70)</f>
        <v>79</v>
      </c>
      <c r="D65" s="206">
        <f t="shared" si="19"/>
        <v>50396.9</v>
      </c>
      <c r="E65" s="201">
        <f t="shared" si="19"/>
        <v>1</v>
      </c>
      <c r="F65" s="206">
        <f t="shared" si="19"/>
        <v>614.73</v>
      </c>
      <c r="G65" s="201">
        <f t="shared" si="19"/>
        <v>80</v>
      </c>
      <c r="H65" s="339">
        <f t="shared" si="19"/>
        <v>51011.63</v>
      </c>
      <c r="I65" s="343">
        <f t="shared" si="19"/>
        <v>69</v>
      </c>
      <c r="J65" s="204">
        <f t="shared" si="19"/>
        <v>25525.29</v>
      </c>
      <c r="K65" s="199">
        <f t="shared" si="19"/>
        <v>0</v>
      </c>
      <c r="L65" s="205">
        <f t="shared" si="19"/>
        <v>0</v>
      </c>
      <c r="M65" s="206">
        <f t="shared" si="19"/>
        <v>0</v>
      </c>
      <c r="N65" s="344">
        <f t="shared" si="19"/>
        <v>95</v>
      </c>
      <c r="O65" s="200">
        <f t="shared" si="19"/>
        <v>101754.3</v>
      </c>
      <c r="P65" s="200">
        <v>0</v>
      </c>
      <c r="Q65" s="268">
        <f>SUM(Q66:Q70)</f>
        <v>178291.22</v>
      </c>
      <c r="R65" s="207"/>
      <c r="S65" s="208">
        <f>SUM(S66:S70)</f>
        <v>0</v>
      </c>
      <c r="T65" s="200">
        <f>SUM(T66:T70)</f>
        <v>0</v>
      </c>
      <c r="U65" s="200">
        <f>SUM(U66:U70)</f>
        <v>0</v>
      </c>
      <c r="V65" s="200">
        <f>SUM(V66:V70)</f>
        <v>16150</v>
      </c>
      <c r="W65" s="268">
        <f>SUM(W66:W70)</f>
        <v>16150</v>
      </c>
      <c r="Y65" s="245" t="s">
        <v>92</v>
      </c>
      <c r="Z65" s="338"/>
      <c r="AA65" s="247"/>
    </row>
    <row r="66" spans="2:27" s="210" customFormat="1" ht="18.75" customHeight="1">
      <c r="B66" s="331" t="s">
        <v>67</v>
      </c>
      <c r="C66" s="112">
        <v>7</v>
      </c>
      <c r="D66" s="232">
        <v>4493.09</v>
      </c>
      <c r="E66" s="233"/>
      <c r="F66" s="332"/>
      <c r="G66" s="235">
        <f aca="true" t="shared" si="20" ref="G66:H69">C66+E66</f>
        <v>7</v>
      </c>
      <c r="H66" s="342">
        <f t="shared" si="20"/>
        <v>4493.09</v>
      </c>
      <c r="I66" s="112">
        <v>6</v>
      </c>
      <c r="J66" s="241">
        <v>2429.7</v>
      </c>
      <c r="K66" s="112"/>
      <c r="L66" s="232"/>
      <c r="M66" s="243"/>
      <c r="N66" s="240">
        <v>9</v>
      </c>
      <c r="O66" s="241">
        <v>10062</v>
      </c>
      <c r="P66" s="241"/>
      <c r="Q66" s="225">
        <f>H66+J66+L66+M66+O66+P66</f>
        <v>16984.79</v>
      </c>
      <c r="R66" s="242"/>
      <c r="S66" s="226"/>
      <c r="T66" s="227"/>
      <c r="U66" s="227"/>
      <c r="V66" s="227">
        <v>1530</v>
      </c>
      <c r="W66" s="225">
        <f>SUM(S66:V66)</f>
        <v>1530</v>
      </c>
      <c r="Y66" s="245" t="s">
        <v>94</v>
      </c>
      <c r="Z66" s="338"/>
      <c r="AA66" s="247"/>
    </row>
    <row r="67" spans="2:27" s="210" customFormat="1" ht="18.75" customHeight="1">
      <c r="B67" s="334" t="s">
        <v>69</v>
      </c>
      <c r="C67" s="112">
        <v>33</v>
      </c>
      <c r="D67" s="232">
        <v>20973.13</v>
      </c>
      <c r="E67" s="233"/>
      <c r="F67" s="332"/>
      <c r="G67" s="235">
        <f t="shared" si="20"/>
        <v>33</v>
      </c>
      <c r="H67" s="342">
        <f t="shared" si="20"/>
        <v>20973.13</v>
      </c>
      <c r="I67" s="112">
        <v>30</v>
      </c>
      <c r="J67" s="241">
        <f>14104.42+1087.58</f>
        <v>15192</v>
      </c>
      <c r="K67" s="112"/>
      <c r="L67" s="232"/>
      <c r="M67" s="243"/>
      <c r="N67" s="240">
        <v>43</v>
      </c>
      <c r="O67" s="241">
        <v>45508.58</v>
      </c>
      <c r="P67" s="241"/>
      <c r="Q67" s="225">
        <f>H67+J67+L67+M67+O67+P67</f>
        <v>81673.71</v>
      </c>
      <c r="R67" s="242"/>
      <c r="S67" s="243"/>
      <c r="T67" s="244"/>
      <c r="U67" s="244"/>
      <c r="V67" s="244">
        <v>7310</v>
      </c>
      <c r="W67" s="225">
        <f>SUM(S67:V67)</f>
        <v>7310</v>
      </c>
      <c r="Y67" s="245" t="s">
        <v>95</v>
      </c>
      <c r="Z67" s="338"/>
      <c r="AA67" s="247"/>
    </row>
    <row r="68" spans="2:27" s="210" customFormat="1" ht="18.75" customHeight="1" thickBot="1">
      <c r="B68" s="334" t="s">
        <v>71</v>
      </c>
      <c r="C68" s="112">
        <v>25</v>
      </c>
      <c r="D68" s="232">
        <v>15983.85</v>
      </c>
      <c r="E68" s="233"/>
      <c r="F68" s="332"/>
      <c r="G68" s="235">
        <f t="shared" si="20"/>
        <v>25</v>
      </c>
      <c r="H68" s="342">
        <f t="shared" si="20"/>
        <v>15983.85</v>
      </c>
      <c r="I68" s="112">
        <v>20</v>
      </c>
      <c r="J68" s="241">
        <v>3285.88</v>
      </c>
      <c r="K68" s="112"/>
      <c r="L68" s="232"/>
      <c r="M68" s="243"/>
      <c r="N68" s="240">
        <v>25</v>
      </c>
      <c r="O68" s="241">
        <v>26723.84</v>
      </c>
      <c r="P68" s="241"/>
      <c r="Q68" s="225">
        <f>H68+J68+L68+M68+O68+P68</f>
        <v>45993.57</v>
      </c>
      <c r="R68" s="242"/>
      <c r="S68" s="243"/>
      <c r="T68" s="244"/>
      <c r="U68" s="244"/>
      <c r="V68" s="244">
        <v>4250</v>
      </c>
      <c r="W68" s="225">
        <f>SUM(S68:V68)</f>
        <v>4250</v>
      </c>
      <c r="Y68" s="245" t="s">
        <v>96</v>
      </c>
      <c r="Z68" s="338"/>
      <c r="AA68" s="247"/>
    </row>
    <row r="69" spans="2:27" s="210" customFormat="1" ht="18.75" customHeight="1" thickBot="1">
      <c r="B69" s="334" t="s">
        <v>73</v>
      </c>
      <c r="C69" s="112">
        <v>14</v>
      </c>
      <c r="D69" s="232">
        <v>8946.83</v>
      </c>
      <c r="E69" s="233">
        <v>1</v>
      </c>
      <c r="F69" s="342">
        <v>614.73</v>
      </c>
      <c r="G69" s="235">
        <f t="shared" si="20"/>
        <v>15</v>
      </c>
      <c r="H69" s="342">
        <f t="shared" si="20"/>
        <v>9561.56</v>
      </c>
      <c r="I69" s="112">
        <v>13</v>
      </c>
      <c r="J69" s="241">
        <v>4617.71</v>
      </c>
      <c r="K69" s="112"/>
      <c r="L69" s="232"/>
      <c r="M69" s="243"/>
      <c r="N69" s="240">
        <v>18</v>
      </c>
      <c r="O69" s="241">
        <v>19459.88</v>
      </c>
      <c r="P69" s="241"/>
      <c r="Q69" s="225">
        <f>H69+J69+L69+M69+O69+P69</f>
        <v>33639.15</v>
      </c>
      <c r="R69" s="242"/>
      <c r="S69" s="243"/>
      <c r="T69" s="244"/>
      <c r="U69" s="244"/>
      <c r="V69" s="244">
        <v>3060</v>
      </c>
      <c r="W69" s="225">
        <f>SUM(S69:V69)</f>
        <v>3060</v>
      </c>
      <c r="Y69" s="211" t="s">
        <v>97</v>
      </c>
      <c r="Z69" s="203">
        <f>SUM(Z70:Z74)</f>
        <v>2</v>
      </c>
      <c r="AA69" s="204">
        <f>SUM(AA70:AA74)</f>
        <v>1944.95</v>
      </c>
    </row>
    <row r="70" spans="2:27" s="210" customFormat="1" ht="21.75" customHeight="1" thickBot="1">
      <c r="B70" s="336" t="s">
        <v>98</v>
      </c>
      <c r="C70" s="112"/>
      <c r="D70" s="232"/>
      <c r="E70" s="233"/>
      <c r="F70" s="332"/>
      <c r="G70" s="235"/>
      <c r="H70" s="345"/>
      <c r="I70" s="112"/>
      <c r="J70" s="241"/>
      <c r="K70" s="112"/>
      <c r="L70" s="232"/>
      <c r="M70" s="243"/>
      <c r="N70" s="240"/>
      <c r="O70" s="241"/>
      <c r="P70" s="241"/>
      <c r="Q70" s="225">
        <f>H70+J70+L70+M70+O70+P70</f>
        <v>0</v>
      </c>
      <c r="R70" s="242"/>
      <c r="S70" s="274"/>
      <c r="T70" s="275"/>
      <c r="U70" s="275"/>
      <c r="V70" s="275"/>
      <c r="W70" s="225">
        <f>SUM(S70:V70)</f>
        <v>0</v>
      </c>
      <c r="Y70" s="245" t="s">
        <v>91</v>
      </c>
      <c r="Z70" s="338">
        <v>2</v>
      </c>
      <c r="AA70" s="247">
        <v>1944.95</v>
      </c>
    </row>
    <row r="71" spans="2:27" s="210" customFormat="1" ht="18.75" customHeight="1" thickBot="1">
      <c r="B71" s="211" t="s">
        <v>99</v>
      </c>
      <c r="C71" s="203">
        <v>0</v>
      </c>
      <c r="D71" s="206">
        <v>0</v>
      </c>
      <c r="E71" s="201">
        <v>0</v>
      </c>
      <c r="F71" s="201">
        <v>0</v>
      </c>
      <c r="G71" s="201"/>
      <c r="H71" s="346"/>
      <c r="I71" s="199">
        <v>0</v>
      </c>
      <c r="J71" s="204">
        <v>0</v>
      </c>
      <c r="K71" s="199">
        <v>0</v>
      </c>
      <c r="L71" s="205">
        <v>0</v>
      </c>
      <c r="M71" s="206">
        <v>0</v>
      </c>
      <c r="N71" s="201">
        <v>0</v>
      </c>
      <c r="O71" s="200">
        <v>0</v>
      </c>
      <c r="P71" s="200">
        <v>0</v>
      </c>
      <c r="Q71" s="268">
        <v>0</v>
      </c>
      <c r="R71" s="207"/>
      <c r="S71" s="208">
        <f>SUM(S73:S75)</f>
        <v>0</v>
      </c>
      <c r="T71" s="200">
        <f>SUM(T73:T75)</f>
        <v>0</v>
      </c>
      <c r="U71" s="200">
        <f>SUM(U73:U75)</f>
        <v>0</v>
      </c>
      <c r="V71" s="200">
        <f>SUM(V73:V75)</f>
        <v>0</v>
      </c>
      <c r="W71" s="268">
        <f>SUM(W73:W75)</f>
        <v>0</v>
      </c>
      <c r="Y71" s="245" t="s">
        <v>92</v>
      </c>
      <c r="Z71" s="338"/>
      <c r="AA71" s="247"/>
    </row>
    <row r="72" spans="2:27" s="210" customFormat="1" ht="18.75" customHeight="1">
      <c r="B72" s="283">
        <v>12</v>
      </c>
      <c r="C72" s="347"/>
      <c r="D72" s="348"/>
      <c r="E72" s="349"/>
      <c r="F72" s="349"/>
      <c r="G72" s="350"/>
      <c r="H72" s="351"/>
      <c r="I72" s="347"/>
      <c r="J72" s="352"/>
      <c r="K72" s="347"/>
      <c r="L72" s="351"/>
      <c r="M72" s="285"/>
      <c r="N72" s="286"/>
      <c r="O72" s="353"/>
      <c r="P72" s="353"/>
      <c r="Q72" s="293"/>
      <c r="R72" s="207"/>
      <c r="S72" s="294"/>
      <c r="T72" s="295"/>
      <c r="U72" s="295"/>
      <c r="V72" s="295"/>
      <c r="W72" s="293"/>
      <c r="Y72" s="245" t="s">
        <v>94</v>
      </c>
      <c r="Z72" s="338"/>
      <c r="AA72" s="247"/>
    </row>
    <row r="73" spans="2:27" s="210" customFormat="1" ht="18.75" customHeight="1">
      <c r="B73" s="279">
        <v>11</v>
      </c>
      <c r="C73" s="112"/>
      <c r="D73" s="232"/>
      <c r="E73" s="233"/>
      <c r="F73" s="332"/>
      <c r="G73" s="235"/>
      <c r="H73" s="282"/>
      <c r="I73" s="112"/>
      <c r="J73" s="238"/>
      <c r="K73" s="112"/>
      <c r="L73" s="239"/>
      <c r="M73" s="232"/>
      <c r="N73" s="240"/>
      <c r="O73" s="241"/>
      <c r="P73" s="241"/>
      <c r="Q73" s="225">
        <f>H73+J73+L73+M73+O73+P73</f>
        <v>0</v>
      </c>
      <c r="R73" s="242"/>
      <c r="S73" s="296"/>
      <c r="T73" s="297"/>
      <c r="U73" s="297"/>
      <c r="V73" s="297"/>
      <c r="W73" s="225">
        <f>SUM(S73:V73)</f>
        <v>0</v>
      </c>
      <c r="Y73" s="245" t="s">
        <v>95</v>
      </c>
      <c r="Z73" s="338"/>
      <c r="AA73" s="247"/>
    </row>
    <row r="74" spans="2:27" s="210" customFormat="1" ht="18.75" customHeight="1" thickBot="1">
      <c r="B74" s="298">
        <v>10</v>
      </c>
      <c r="C74" s="112"/>
      <c r="D74" s="232"/>
      <c r="E74" s="233"/>
      <c r="F74" s="332"/>
      <c r="G74" s="235"/>
      <c r="H74" s="282"/>
      <c r="I74" s="112"/>
      <c r="J74" s="238"/>
      <c r="K74" s="112"/>
      <c r="L74" s="239"/>
      <c r="M74" s="232"/>
      <c r="N74" s="240"/>
      <c r="O74" s="241"/>
      <c r="P74" s="241"/>
      <c r="Q74" s="225">
        <f>H74+J74+L74+M74+O74+P74</f>
        <v>0</v>
      </c>
      <c r="R74" s="242"/>
      <c r="S74" s="243"/>
      <c r="T74" s="244"/>
      <c r="U74" s="244"/>
      <c r="V74" s="244"/>
      <c r="W74" s="225">
        <f>SUM(S74:V74)</f>
        <v>0</v>
      </c>
      <c r="Y74" s="271" t="s">
        <v>96</v>
      </c>
      <c r="Z74" s="338"/>
      <c r="AA74" s="247"/>
    </row>
    <row r="75" spans="2:27" s="210" customFormat="1" ht="21.75" customHeight="1" thickBot="1">
      <c r="B75" s="299">
        <v>9</v>
      </c>
      <c r="C75" s="250"/>
      <c r="D75" s="354"/>
      <c r="E75" s="355"/>
      <c r="F75" s="356"/>
      <c r="G75" s="357"/>
      <c r="H75" s="358"/>
      <c r="I75" s="250"/>
      <c r="J75" s="257"/>
      <c r="K75" s="250"/>
      <c r="L75" s="258"/>
      <c r="M75" s="232"/>
      <c r="N75" s="240"/>
      <c r="O75" s="241"/>
      <c r="P75" s="241"/>
      <c r="Q75" s="225">
        <f>H75+J75+L75+M75+O75+P75</f>
        <v>0</v>
      </c>
      <c r="R75" s="242"/>
      <c r="S75" s="274"/>
      <c r="T75" s="275"/>
      <c r="U75" s="275"/>
      <c r="V75" s="275"/>
      <c r="W75" s="225">
        <f>SUM(S75:V75)</f>
        <v>0</v>
      </c>
      <c r="Y75" s="211" t="s">
        <v>100</v>
      </c>
      <c r="Z75" s="203">
        <f>SUM(Z76:Z80)</f>
        <v>0</v>
      </c>
      <c r="AA75" s="204">
        <f>SUM(AA76:AA80)</f>
        <v>0</v>
      </c>
    </row>
    <row r="76" spans="2:27" s="210" customFormat="1" ht="18.75" customHeight="1" thickBot="1">
      <c r="B76" s="990">
        <v>8</v>
      </c>
      <c r="C76" s="1001"/>
      <c r="D76" s="1002"/>
      <c r="E76" s="1003"/>
      <c r="F76" s="1004"/>
      <c r="G76" s="1004"/>
      <c r="H76" s="1005"/>
      <c r="I76" s="991"/>
      <c r="J76" s="997"/>
      <c r="K76" s="991"/>
      <c r="L76" s="998"/>
      <c r="M76" s="992"/>
      <c r="N76" s="999"/>
      <c r="O76" s="1000"/>
      <c r="P76" s="1000"/>
      <c r="Q76" s="906"/>
      <c r="R76" s="242"/>
      <c r="S76" s="904"/>
      <c r="T76" s="905"/>
      <c r="U76" s="905"/>
      <c r="V76" s="905"/>
      <c r="W76" s="906"/>
      <c r="Y76" s="245" t="s">
        <v>101</v>
      </c>
      <c r="Z76" s="338"/>
      <c r="AA76" s="247"/>
    </row>
    <row r="77" spans="2:27" s="210" customFormat="1" ht="18.75" customHeight="1" thickBot="1">
      <c r="B77" s="359" t="s">
        <v>82</v>
      </c>
      <c r="C77" s="201">
        <f aca="true" t="shared" si="21" ref="C77:P77">SUM(C78:C82)</f>
        <v>52</v>
      </c>
      <c r="D77" s="206">
        <f t="shared" si="21"/>
        <v>177066.38</v>
      </c>
      <c r="E77" s="201">
        <f t="shared" si="21"/>
        <v>2</v>
      </c>
      <c r="F77" s="206">
        <f t="shared" si="21"/>
        <v>6136.06</v>
      </c>
      <c r="G77" s="201">
        <f t="shared" si="21"/>
        <v>54</v>
      </c>
      <c r="H77" s="339">
        <f t="shared" si="21"/>
        <v>183202.44</v>
      </c>
      <c r="I77" s="199">
        <f t="shared" si="21"/>
        <v>39</v>
      </c>
      <c r="J77" s="204">
        <f t="shared" si="21"/>
        <v>15849.539999999999</v>
      </c>
      <c r="K77" s="199">
        <f t="shared" si="21"/>
        <v>0</v>
      </c>
      <c r="L77" s="205">
        <f t="shared" si="21"/>
        <v>0</v>
      </c>
      <c r="M77" s="206">
        <f t="shared" si="21"/>
        <v>0</v>
      </c>
      <c r="N77" s="201">
        <f t="shared" si="21"/>
        <v>54</v>
      </c>
      <c r="O77" s="200">
        <f>SUM(O78:O82)</f>
        <v>42394.04</v>
      </c>
      <c r="P77" s="200">
        <f t="shared" si="21"/>
        <v>0</v>
      </c>
      <c r="Q77" s="268">
        <f>SUM(Q78:Q82)</f>
        <v>241446.02</v>
      </c>
      <c r="R77" s="207"/>
      <c r="S77" s="208">
        <f>SUM(S78:S82)</f>
        <v>0</v>
      </c>
      <c r="T77" s="200">
        <f>SUM(T78:T82)</f>
        <v>0</v>
      </c>
      <c r="U77" s="200">
        <f>SUM(U78:U82)</f>
        <v>0</v>
      </c>
      <c r="V77" s="200">
        <f>SUM(V78:V82)</f>
        <v>9180</v>
      </c>
      <c r="W77" s="268">
        <f>SUM(W78:W82)</f>
        <v>9180</v>
      </c>
      <c r="Y77" s="245" t="s">
        <v>102</v>
      </c>
      <c r="Z77" s="338"/>
      <c r="AA77" s="247"/>
    </row>
    <row r="78" spans="2:27" s="210" customFormat="1" ht="18.75" customHeight="1">
      <c r="B78" s="331" t="s">
        <v>83</v>
      </c>
      <c r="C78" s="112">
        <v>7</v>
      </c>
      <c r="D78" s="232">
        <v>26515.86</v>
      </c>
      <c r="E78" s="233"/>
      <c r="F78" s="332"/>
      <c r="G78" s="235">
        <f aca="true" t="shared" si="22" ref="G78:H82">C78+E78</f>
        <v>7</v>
      </c>
      <c r="H78" s="342">
        <f t="shared" si="22"/>
        <v>26515.86</v>
      </c>
      <c r="I78" s="112">
        <v>4</v>
      </c>
      <c r="J78" s="241">
        <v>1973.7</v>
      </c>
      <c r="K78" s="112"/>
      <c r="L78" s="232"/>
      <c r="M78" s="243"/>
      <c r="N78" s="240">
        <v>7</v>
      </c>
      <c r="O78" s="241">
        <v>6326</v>
      </c>
      <c r="P78" s="241"/>
      <c r="Q78" s="225">
        <f>H78+J78+L78+M78+O78+P78</f>
        <v>34815.56</v>
      </c>
      <c r="R78" s="242"/>
      <c r="S78" s="226"/>
      <c r="T78" s="227"/>
      <c r="U78" s="227"/>
      <c r="V78" s="227">
        <v>1190</v>
      </c>
      <c r="W78" s="225">
        <f>SUM(S78:V78)</f>
        <v>1190</v>
      </c>
      <c r="Y78" s="245" t="s">
        <v>103</v>
      </c>
      <c r="Z78" s="338"/>
      <c r="AA78" s="247"/>
    </row>
    <row r="79" spans="2:32" s="210" customFormat="1" ht="18.75" customHeight="1">
      <c r="B79" s="334" t="s">
        <v>84</v>
      </c>
      <c r="C79" s="112">
        <v>10</v>
      </c>
      <c r="D79" s="232">
        <v>36859.46</v>
      </c>
      <c r="E79" s="233"/>
      <c r="F79" s="332"/>
      <c r="G79" s="235">
        <f t="shared" si="22"/>
        <v>10</v>
      </c>
      <c r="H79" s="342">
        <f t="shared" si="22"/>
        <v>36859.46</v>
      </c>
      <c r="I79" s="112">
        <v>6</v>
      </c>
      <c r="J79" s="241">
        <v>2507.5</v>
      </c>
      <c r="K79" s="112"/>
      <c r="L79" s="232"/>
      <c r="M79" s="243"/>
      <c r="N79" s="240">
        <v>10</v>
      </c>
      <c r="O79" s="241">
        <v>7268.2</v>
      </c>
      <c r="P79" s="241"/>
      <c r="Q79" s="225">
        <f>H79+J79+L79+M79+O79+P79</f>
        <v>46635.159999999996</v>
      </c>
      <c r="R79" s="242"/>
      <c r="S79" s="243"/>
      <c r="T79" s="244"/>
      <c r="U79" s="244"/>
      <c r="V79" s="244">
        <v>1700</v>
      </c>
      <c r="W79" s="225">
        <f>SUM(S79:V79)</f>
        <v>1700</v>
      </c>
      <c r="Y79" s="245" t="s">
        <v>91</v>
      </c>
      <c r="Z79" s="338"/>
      <c r="AA79" s="247"/>
      <c r="AD79" s="361"/>
      <c r="AE79" s="362"/>
      <c r="AF79" s="363"/>
    </row>
    <row r="80" spans="2:32" s="210" customFormat="1" ht="18.75" customHeight="1" thickBot="1">
      <c r="B80" s="334" t="s">
        <v>86</v>
      </c>
      <c r="C80" s="112">
        <v>15</v>
      </c>
      <c r="D80" s="232">
        <v>51919.67</v>
      </c>
      <c r="E80" s="233"/>
      <c r="F80" s="332"/>
      <c r="G80" s="235">
        <f t="shared" si="22"/>
        <v>15</v>
      </c>
      <c r="H80" s="342">
        <f t="shared" si="22"/>
        <v>51919.67</v>
      </c>
      <c r="I80" s="112">
        <v>9</v>
      </c>
      <c r="J80" s="241">
        <v>4178.74</v>
      </c>
      <c r="K80" s="112"/>
      <c r="L80" s="232"/>
      <c r="M80" s="243"/>
      <c r="N80" s="240">
        <v>15</v>
      </c>
      <c r="O80" s="241">
        <v>11402.56</v>
      </c>
      <c r="P80" s="241"/>
      <c r="Q80" s="225">
        <f>H80+J80+L80+M80+O80+P80</f>
        <v>67500.97</v>
      </c>
      <c r="R80" s="242"/>
      <c r="S80" s="243"/>
      <c r="T80" s="244"/>
      <c r="U80" s="244"/>
      <c r="V80" s="244">
        <v>2550</v>
      </c>
      <c r="W80" s="225">
        <f>SUM(S80:V80)</f>
        <v>2550</v>
      </c>
      <c r="Y80" s="360" t="s">
        <v>92</v>
      </c>
      <c r="Z80" s="338"/>
      <c r="AA80" s="247"/>
      <c r="AD80" s="364"/>
      <c r="AE80" s="365"/>
      <c r="AF80" s="366"/>
    </row>
    <row r="81" spans="2:32" s="210" customFormat="1" ht="21.75" customHeight="1" thickBot="1">
      <c r="B81" s="334" t="s">
        <v>87</v>
      </c>
      <c r="C81" s="112">
        <v>2</v>
      </c>
      <c r="D81" s="232">
        <v>6488.33</v>
      </c>
      <c r="E81" s="233"/>
      <c r="F81" s="332"/>
      <c r="G81" s="235">
        <f t="shared" si="22"/>
        <v>2</v>
      </c>
      <c r="H81" s="342">
        <f t="shared" si="22"/>
        <v>6488.33</v>
      </c>
      <c r="I81" s="112"/>
      <c r="J81" s="241"/>
      <c r="K81" s="112"/>
      <c r="L81" s="232"/>
      <c r="M81" s="243"/>
      <c r="N81" s="240">
        <v>2</v>
      </c>
      <c r="O81" s="241">
        <v>1276</v>
      </c>
      <c r="P81" s="241"/>
      <c r="Q81" s="225">
        <f>H81+J81+L81+M81+O81+P81</f>
        <v>7764.33</v>
      </c>
      <c r="R81" s="242"/>
      <c r="S81" s="243"/>
      <c r="T81" s="244"/>
      <c r="U81" s="244"/>
      <c r="V81" s="244">
        <v>340</v>
      </c>
      <c r="W81" s="225">
        <f>SUM(S81:V81)</f>
        <v>340</v>
      </c>
      <c r="Y81" s="211" t="s">
        <v>104</v>
      </c>
      <c r="Z81" s="203">
        <f>SUM(Z82:Z86)</f>
        <v>8</v>
      </c>
      <c r="AA81" s="204">
        <f>SUM(AA82:AA86)</f>
        <v>6890.5599999999995</v>
      </c>
      <c r="AD81" s="364"/>
      <c r="AE81" s="365"/>
      <c r="AF81" s="366"/>
    </row>
    <row r="82" spans="2:32" s="210" customFormat="1" ht="18.75" customHeight="1" thickBot="1">
      <c r="B82" s="336" t="s">
        <v>88</v>
      </c>
      <c r="C82" s="112">
        <v>18</v>
      </c>
      <c r="D82" s="232">
        <v>55283.06</v>
      </c>
      <c r="E82" s="233">
        <v>2</v>
      </c>
      <c r="F82" s="342">
        <v>6136.06</v>
      </c>
      <c r="G82" s="235">
        <f t="shared" si="22"/>
        <v>20</v>
      </c>
      <c r="H82" s="342">
        <f t="shared" si="22"/>
        <v>61419.119999999995</v>
      </c>
      <c r="I82" s="112">
        <v>20</v>
      </c>
      <c r="J82" s="241">
        <v>7189.6</v>
      </c>
      <c r="K82" s="112"/>
      <c r="L82" s="232"/>
      <c r="M82" s="243"/>
      <c r="N82" s="240">
        <v>20</v>
      </c>
      <c r="O82" s="241">
        <v>16121.28</v>
      </c>
      <c r="P82" s="241"/>
      <c r="Q82" s="225">
        <f>H82+J82+L82+M82+O82+P82</f>
        <v>84730</v>
      </c>
      <c r="R82" s="242"/>
      <c r="S82" s="274"/>
      <c r="T82" s="275"/>
      <c r="U82" s="275"/>
      <c r="V82" s="275">
        <v>3400</v>
      </c>
      <c r="W82" s="225">
        <f>SUM(S82:V82)</f>
        <v>3400</v>
      </c>
      <c r="Y82" s="245" t="s">
        <v>101</v>
      </c>
      <c r="Z82" s="338">
        <v>1</v>
      </c>
      <c r="AA82" s="247">
        <v>818.12</v>
      </c>
      <c r="AD82" s="364"/>
      <c r="AE82" s="365"/>
      <c r="AF82" s="366"/>
    </row>
    <row r="83" spans="2:32" s="210" customFormat="1" ht="18.75" customHeight="1" thickBot="1">
      <c r="B83" s="211" t="s">
        <v>89</v>
      </c>
      <c r="C83" s="203">
        <f>SUM(C84:C88)</f>
        <v>89</v>
      </c>
      <c r="D83" s="206">
        <f>SUM(D84:D88)</f>
        <v>87203.04000000001</v>
      </c>
      <c r="E83" s="200"/>
      <c r="F83" s="200"/>
      <c r="G83" s="201">
        <f>SUM(G84:G88)</f>
        <v>89</v>
      </c>
      <c r="H83" s="339">
        <f>SUM(H84:H88)</f>
        <v>87203.04000000001</v>
      </c>
      <c r="I83" s="199">
        <f aca="true" t="shared" si="23" ref="I83:P83">SUM(I84:I88)</f>
        <v>78</v>
      </c>
      <c r="J83" s="204">
        <f t="shared" si="23"/>
        <v>59738.37</v>
      </c>
      <c r="K83" s="199">
        <f t="shared" si="23"/>
        <v>0</v>
      </c>
      <c r="L83" s="205">
        <f t="shared" si="23"/>
        <v>0</v>
      </c>
      <c r="M83" s="206">
        <f t="shared" si="23"/>
        <v>0</v>
      </c>
      <c r="N83" s="201">
        <f t="shared" si="23"/>
        <v>84</v>
      </c>
      <c r="O83" s="200">
        <f t="shared" si="23"/>
        <v>87441.48</v>
      </c>
      <c r="P83" s="200">
        <f t="shared" si="23"/>
        <v>0</v>
      </c>
      <c r="Q83" s="268">
        <f>SUM(Q84:Q88)</f>
        <v>234382.89</v>
      </c>
      <c r="R83" s="242"/>
      <c r="S83" s="208">
        <f>SUM(S84:S88)</f>
        <v>0</v>
      </c>
      <c r="T83" s="200">
        <f>SUM(T84:T88)</f>
        <v>0</v>
      </c>
      <c r="U83" s="200">
        <f>SUM(U84:U88)</f>
        <v>0</v>
      </c>
      <c r="V83" s="200">
        <f>SUM(V84:V88)</f>
        <v>13430</v>
      </c>
      <c r="W83" s="268">
        <f>SUM(W84:W88)</f>
        <v>13430</v>
      </c>
      <c r="Y83" s="245" t="s">
        <v>102</v>
      </c>
      <c r="Z83" s="338"/>
      <c r="AA83" s="247"/>
      <c r="AD83" s="364"/>
      <c r="AE83" s="365"/>
      <c r="AF83" s="366"/>
    </row>
    <row r="84" spans="2:32" s="210" customFormat="1" ht="18.75" customHeight="1">
      <c r="B84" s="367">
        <v>14</v>
      </c>
      <c r="C84" s="112">
        <v>10</v>
      </c>
      <c r="D84" s="232">
        <v>10068.86</v>
      </c>
      <c r="E84" s="233"/>
      <c r="F84" s="332"/>
      <c r="G84" s="235">
        <f aca="true" t="shared" si="24" ref="G84:H88">C84+E84</f>
        <v>10</v>
      </c>
      <c r="H84" s="342">
        <f t="shared" si="24"/>
        <v>10068.86</v>
      </c>
      <c r="I84" s="112">
        <v>7</v>
      </c>
      <c r="J84" s="241">
        <v>6268.75</v>
      </c>
      <c r="K84" s="112"/>
      <c r="L84" s="232"/>
      <c r="M84" s="243"/>
      <c r="N84" s="240">
        <v>10</v>
      </c>
      <c r="O84" s="241">
        <v>10911.28</v>
      </c>
      <c r="P84" s="241"/>
      <c r="Q84" s="225">
        <f>H84+J84+L84+M84+O84+P84</f>
        <v>27248.89</v>
      </c>
      <c r="R84" s="242"/>
      <c r="S84" s="226"/>
      <c r="T84" s="227"/>
      <c r="U84" s="227"/>
      <c r="V84" s="227">
        <v>1700</v>
      </c>
      <c r="W84" s="225">
        <f>SUM(S84:V84)</f>
        <v>1700</v>
      </c>
      <c r="Y84" s="245" t="s">
        <v>103</v>
      </c>
      <c r="Z84" s="338"/>
      <c r="AA84" s="247"/>
      <c r="AD84" s="364"/>
      <c r="AE84" s="365"/>
      <c r="AF84" s="366"/>
    </row>
    <row r="85" spans="2:32" s="210" customFormat="1" ht="54" customHeight="1">
      <c r="B85" s="368">
        <v>13</v>
      </c>
      <c r="C85" s="112">
        <v>27</v>
      </c>
      <c r="D85" s="232">
        <v>27173.61</v>
      </c>
      <c r="E85" s="233"/>
      <c r="F85" s="332"/>
      <c r="G85" s="235">
        <f t="shared" si="24"/>
        <v>27</v>
      </c>
      <c r="H85" s="342">
        <f t="shared" si="24"/>
        <v>27173.61</v>
      </c>
      <c r="I85" s="112">
        <v>25</v>
      </c>
      <c r="J85" s="241">
        <v>19583.7</v>
      </c>
      <c r="K85" s="112"/>
      <c r="L85" s="232"/>
      <c r="M85" s="243"/>
      <c r="N85" s="240">
        <v>27</v>
      </c>
      <c r="O85" s="241">
        <v>29887.28</v>
      </c>
      <c r="P85" s="241"/>
      <c r="Q85" s="225">
        <f>H85+J85+L85+M85+O85+P85</f>
        <v>76644.59</v>
      </c>
      <c r="R85" s="242"/>
      <c r="S85" s="243"/>
      <c r="T85" s="244"/>
      <c r="U85" s="244"/>
      <c r="V85" s="244">
        <v>4590</v>
      </c>
      <c r="W85" s="225">
        <f>SUM(S85:V85)</f>
        <v>4590</v>
      </c>
      <c r="Y85" s="245" t="s">
        <v>91</v>
      </c>
      <c r="Z85" s="338">
        <v>1</v>
      </c>
      <c r="AA85" s="247">
        <v>865.29</v>
      </c>
      <c r="AD85" s="364"/>
      <c r="AE85" s="365"/>
      <c r="AF85" s="366"/>
    </row>
    <row r="86" spans="2:32" s="210" customFormat="1" ht="18.75" customHeight="1" thickBot="1">
      <c r="B86" s="368">
        <v>12</v>
      </c>
      <c r="C86" s="112">
        <v>13</v>
      </c>
      <c r="D86" s="232">
        <v>12941.77</v>
      </c>
      <c r="E86" s="233"/>
      <c r="F86" s="332"/>
      <c r="G86" s="235">
        <f t="shared" si="24"/>
        <v>13</v>
      </c>
      <c r="H86" s="342">
        <f t="shared" si="24"/>
        <v>12941.77</v>
      </c>
      <c r="I86" s="112">
        <v>11</v>
      </c>
      <c r="J86" s="241">
        <v>9009.63</v>
      </c>
      <c r="K86" s="112"/>
      <c r="L86" s="232"/>
      <c r="M86" s="243"/>
      <c r="N86" s="240">
        <v>11</v>
      </c>
      <c r="O86" s="241">
        <v>12326.72</v>
      </c>
      <c r="P86" s="241"/>
      <c r="Q86" s="225">
        <f>H86+J86+L86+M86+O86+P86</f>
        <v>34278.12</v>
      </c>
      <c r="R86" s="242"/>
      <c r="S86" s="243"/>
      <c r="T86" s="244"/>
      <c r="U86" s="244"/>
      <c r="V86" s="244">
        <v>1870</v>
      </c>
      <c r="W86" s="225">
        <f>SUM(S86:V86)</f>
        <v>1870</v>
      </c>
      <c r="Y86" s="360" t="s">
        <v>92</v>
      </c>
      <c r="Z86" s="338">
        <v>6</v>
      </c>
      <c r="AA86" s="247">
        <v>5207.15</v>
      </c>
      <c r="AD86" s="364"/>
      <c r="AE86" s="365"/>
      <c r="AF86" s="366"/>
    </row>
    <row r="87" spans="2:32" s="210" customFormat="1" ht="21.75" customHeight="1" thickBot="1">
      <c r="B87" s="368">
        <v>11</v>
      </c>
      <c r="C87" s="112">
        <v>11</v>
      </c>
      <c r="D87" s="232">
        <v>10600.42</v>
      </c>
      <c r="E87" s="233"/>
      <c r="F87" s="332"/>
      <c r="G87" s="235">
        <f t="shared" si="24"/>
        <v>11</v>
      </c>
      <c r="H87" s="342">
        <f t="shared" si="24"/>
        <v>10600.42</v>
      </c>
      <c r="I87" s="112">
        <v>10</v>
      </c>
      <c r="J87" s="241">
        <v>8429.44</v>
      </c>
      <c r="K87" s="112"/>
      <c r="L87" s="232"/>
      <c r="M87" s="243"/>
      <c r="N87" s="240">
        <v>11</v>
      </c>
      <c r="O87" s="241">
        <v>12298</v>
      </c>
      <c r="P87" s="241"/>
      <c r="Q87" s="225">
        <f>H87+J87+L87+M87+O87+P87</f>
        <v>31327.86</v>
      </c>
      <c r="R87" s="242"/>
      <c r="S87" s="243"/>
      <c r="T87" s="244"/>
      <c r="U87" s="244"/>
      <c r="V87" s="244">
        <v>1870</v>
      </c>
      <c r="W87" s="225">
        <f>SUM(S87:V87)</f>
        <v>1870</v>
      </c>
      <c r="Y87" s="211" t="s">
        <v>105</v>
      </c>
      <c r="Z87" s="203">
        <f>SUM(Z88:Z95)</f>
        <v>17</v>
      </c>
      <c r="AA87" s="204">
        <f>SUM(AA88:AA95)</f>
        <v>14697.71</v>
      </c>
      <c r="AD87" s="364"/>
      <c r="AE87" s="365"/>
      <c r="AF87" s="366"/>
    </row>
    <row r="88" spans="2:32" s="210" customFormat="1" ht="18.75" customHeight="1" thickBot="1">
      <c r="B88" s="369">
        <v>10</v>
      </c>
      <c r="C88" s="112">
        <v>28</v>
      </c>
      <c r="D88" s="232">
        <v>26418.38</v>
      </c>
      <c r="E88" s="233"/>
      <c r="F88" s="332"/>
      <c r="G88" s="235">
        <f t="shared" si="24"/>
        <v>28</v>
      </c>
      <c r="H88" s="342">
        <f t="shared" si="24"/>
        <v>26418.38</v>
      </c>
      <c r="I88" s="112">
        <v>25</v>
      </c>
      <c r="J88" s="241">
        <v>16446.85</v>
      </c>
      <c r="K88" s="112"/>
      <c r="L88" s="232"/>
      <c r="M88" s="243"/>
      <c r="N88" s="240">
        <v>25</v>
      </c>
      <c r="O88" s="241">
        <v>22018.2</v>
      </c>
      <c r="P88" s="241"/>
      <c r="Q88" s="225">
        <f>H88+J88+L88+M88+O88+P88</f>
        <v>64883.42999999999</v>
      </c>
      <c r="R88" s="242"/>
      <c r="S88" s="274"/>
      <c r="T88" s="275"/>
      <c r="U88" s="275"/>
      <c r="V88" s="275">
        <v>3400</v>
      </c>
      <c r="W88" s="225">
        <f>SUM(S88:V88)</f>
        <v>3400</v>
      </c>
      <c r="Y88" s="245" t="s">
        <v>101</v>
      </c>
      <c r="Z88" s="338">
        <v>2</v>
      </c>
      <c r="AA88" s="247">
        <v>1948.9</v>
      </c>
      <c r="AD88" s="370"/>
      <c r="AE88" s="362"/>
      <c r="AF88" s="363"/>
    </row>
    <row r="89" spans="2:32" s="210" customFormat="1" ht="18.75" customHeight="1" thickBot="1">
      <c r="B89" s="211" t="s">
        <v>90</v>
      </c>
      <c r="C89" s="203">
        <f>SUM(C90:C94)</f>
        <v>0</v>
      </c>
      <c r="D89" s="206">
        <f>SUM(D90:D94)</f>
        <v>0</v>
      </c>
      <c r="E89" s="200"/>
      <c r="F89" s="200"/>
      <c r="G89" s="200"/>
      <c r="H89" s="204"/>
      <c r="I89" s="203">
        <f aca="true" t="shared" si="25" ref="I89:P89">SUM(I90:I94)</f>
        <v>0</v>
      </c>
      <c r="J89" s="204">
        <f t="shared" si="25"/>
        <v>0</v>
      </c>
      <c r="K89" s="199">
        <f t="shared" si="25"/>
        <v>0</v>
      </c>
      <c r="L89" s="205">
        <f t="shared" si="25"/>
        <v>0</v>
      </c>
      <c r="M89" s="206">
        <f t="shared" si="25"/>
        <v>0</v>
      </c>
      <c r="N89" s="201">
        <f t="shared" si="25"/>
        <v>0</v>
      </c>
      <c r="O89" s="200">
        <f t="shared" si="25"/>
        <v>0</v>
      </c>
      <c r="P89" s="200">
        <f t="shared" si="25"/>
        <v>0</v>
      </c>
      <c r="Q89" s="268">
        <f>SUM(Q90:Q94)</f>
        <v>0</v>
      </c>
      <c r="R89" s="207"/>
      <c r="S89" s="208">
        <f>SUM(S90:S94)</f>
        <v>0</v>
      </c>
      <c r="T89" s="200">
        <f>SUM(T90:T94)</f>
        <v>0</v>
      </c>
      <c r="U89" s="200">
        <f>SUM(U90:U94)</f>
        <v>0</v>
      </c>
      <c r="V89" s="200">
        <f>SUM(V90:V94)</f>
        <v>0</v>
      </c>
      <c r="W89" s="268">
        <f>SUM(W90:W94)</f>
        <v>0</v>
      </c>
      <c r="Y89" s="245" t="s">
        <v>102</v>
      </c>
      <c r="Z89" s="338"/>
      <c r="AA89" s="247"/>
      <c r="AD89" s="371"/>
      <c r="AE89" s="362"/>
      <c r="AF89" s="363"/>
    </row>
    <row r="90" spans="2:32" s="210" customFormat="1" ht="18.75" customHeight="1">
      <c r="B90" s="331" t="s">
        <v>91</v>
      </c>
      <c r="C90" s="112"/>
      <c r="D90" s="232"/>
      <c r="E90" s="233"/>
      <c r="F90" s="332"/>
      <c r="G90" s="235"/>
      <c r="H90" s="345"/>
      <c r="I90" s="112"/>
      <c r="J90" s="241"/>
      <c r="K90" s="112"/>
      <c r="L90" s="232"/>
      <c r="M90" s="243"/>
      <c r="N90" s="240"/>
      <c r="O90" s="241"/>
      <c r="P90" s="241"/>
      <c r="Q90" s="225">
        <f>H90+J90+L90+M90+O90+P90</f>
        <v>0</v>
      </c>
      <c r="R90" s="242"/>
      <c r="S90" s="226"/>
      <c r="T90" s="227"/>
      <c r="U90" s="227"/>
      <c r="V90" s="227"/>
      <c r="W90" s="225">
        <f>SUM(S90:V90)</f>
        <v>0</v>
      </c>
      <c r="Y90" s="245" t="s">
        <v>103</v>
      </c>
      <c r="Z90" s="338"/>
      <c r="AA90" s="247"/>
      <c r="AD90" s="372"/>
      <c r="AE90" s="373"/>
      <c r="AF90" s="374"/>
    </row>
    <row r="91" spans="2:32" s="210" customFormat="1" ht="18.75" customHeight="1">
      <c r="B91" s="334" t="s">
        <v>92</v>
      </c>
      <c r="C91" s="112"/>
      <c r="D91" s="232"/>
      <c r="E91" s="233"/>
      <c r="F91" s="332"/>
      <c r="G91" s="235"/>
      <c r="H91" s="345"/>
      <c r="I91" s="112"/>
      <c r="J91" s="241"/>
      <c r="K91" s="112"/>
      <c r="L91" s="232"/>
      <c r="M91" s="243"/>
      <c r="N91" s="240"/>
      <c r="O91" s="241"/>
      <c r="P91" s="241"/>
      <c r="Q91" s="225">
        <f>H91+J91+L91+M91+O91+P91</f>
        <v>0</v>
      </c>
      <c r="R91" s="242"/>
      <c r="S91" s="243"/>
      <c r="T91" s="244"/>
      <c r="U91" s="244"/>
      <c r="V91" s="244"/>
      <c r="W91" s="225">
        <f>SUM(S91:V91)</f>
        <v>0</v>
      </c>
      <c r="Y91" s="245" t="s">
        <v>91</v>
      </c>
      <c r="Z91" s="338">
        <v>14</v>
      </c>
      <c r="AA91" s="247">
        <f>876.93+11025.8</f>
        <v>11902.73</v>
      </c>
      <c r="AD91" s="375"/>
      <c r="AE91" s="373"/>
      <c r="AF91" s="374"/>
    </row>
    <row r="92" spans="2:32" s="210" customFormat="1" ht="18.75" customHeight="1">
      <c r="B92" s="334" t="s">
        <v>94</v>
      </c>
      <c r="C92" s="112"/>
      <c r="D92" s="232"/>
      <c r="E92" s="233"/>
      <c r="F92" s="332"/>
      <c r="G92" s="235"/>
      <c r="H92" s="345"/>
      <c r="I92" s="112"/>
      <c r="J92" s="241"/>
      <c r="K92" s="112"/>
      <c r="L92" s="232"/>
      <c r="M92" s="243"/>
      <c r="N92" s="240"/>
      <c r="O92" s="241"/>
      <c r="P92" s="241"/>
      <c r="Q92" s="225">
        <f>H92+J92+L92+M92+O92+P92</f>
        <v>0</v>
      </c>
      <c r="R92" s="242"/>
      <c r="S92" s="243"/>
      <c r="T92" s="244"/>
      <c r="U92" s="244"/>
      <c r="V92" s="244"/>
      <c r="W92" s="225">
        <f>SUM(S92:V92)</f>
        <v>0</v>
      </c>
      <c r="Y92" s="245" t="s">
        <v>92</v>
      </c>
      <c r="Z92" s="338">
        <v>1</v>
      </c>
      <c r="AA92" s="247">
        <v>846.08</v>
      </c>
      <c r="AD92" s="376"/>
      <c r="AE92" s="373"/>
      <c r="AF92" s="377"/>
    </row>
    <row r="93" spans="2:32" s="210" customFormat="1" ht="21.75" customHeight="1">
      <c r="B93" s="334" t="s">
        <v>95</v>
      </c>
      <c r="C93" s="112"/>
      <c r="D93" s="232"/>
      <c r="E93" s="233"/>
      <c r="F93" s="332"/>
      <c r="G93" s="235"/>
      <c r="H93" s="345"/>
      <c r="I93" s="112"/>
      <c r="J93" s="241"/>
      <c r="K93" s="112"/>
      <c r="L93" s="232"/>
      <c r="M93" s="243"/>
      <c r="N93" s="240"/>
      <c r="O93" s="241"/>
      <c r="P93" s="241"/>
      <c r="Q93" s="225">
        <f>H93+J93+L93+M93+O93+P93</f>
        <v>0</v>
      </c>
      <c r="R93" s="242"/>
      <c r="S93" s="243"/>
      <c r="T93" s="244"/>
      <c r="U93" s="244"/>
      <c r="V93" s="244"/>
      <c r="W93" s="225">
        <f>SUM(S93:V93)</f>
        <v>0</v>
      </c>
      <c r="Y93" s="245" t="s">
        <v>94</v>
      </c>
      <c r="Z93" s="338"/>
      <c r="AA93" s="247"/>
      <c r="AD93" s="376"/>
      <c r="AE93" s="373"/>
      <c r="AF93" s="374"/>
    </row>
    <row r="94" spans="2:32" s="210" customFormat="1" ht="36" customHeight="1" thickBot="1">
      <c r="B94" s="336" t="s">
        <v>96</v>
      </c>
      <c r="C94" s="112"/>
      <c r="D94" s="232"/>
      <c r="E94" s="233"/>
      <c r="F94" s="332"/>
      <c r="G94" s="235"/>
      <c r="H94" s="345"/>
      <c r="I94" s="112"/>
      <c r="J94" s="241"/>
      <c r="K94" s="112"/>
      <c r="L94" s="232"/>
      <c r="M94" s="243"/>
      <c r="N94" s="240"/>
      <c r="O94" s="241"/>
      <c r="P94" s="241"/>
      <c r="Q94" s="225">
        <f>H94+J94+L94+M94+O94+P94</f>
        <v>0</v>
      </c>
      <c r="R94" s="242"/>
      <c r="S94" s="274"/>
      <c r="T94" s="275"/>
      <c r="U94" s="275"/>
      <c r="V94" s="275"/>
      <c r="W94" s="225">
        <f>SUM(S94:V94)</f>
        <v>0</v>
      </c>
      <c r="Y94" s="245" t="s">
        <v>95</v>
      </c>
      <c r="Z94" s="338"/>
      <c r="AA94" s="247"/>
      <c r="AD94" s="376"/>
      <c r="AE94" s="373"/>
      <c r="AF94" s="374"/>
    </row>
    <row r="95" spans="2:32" s="210" customFormat="1" ht="36" customHeight="1" thickBot="1">
      <c r="B95" s="211" t="s">
        <v>97</v>
      </c>
      <c r="C95" s="199">
        <f>SUM(C96:C100)</f>
        <v>3</v>
      </c>
      <c r="D95" s="206">
        <f>SUM(D96:D100)</f>
        <v>2961.69</v>
      </c>
      <c r="E95" s="378"/>
      <c r="F95" s="378"/>
      <c r="G95" s="203">
        <f>SUM(G96:G100)</f>
        <v>3</v>
      </c>
      <c r="H95" s="339">
        <f>SUM(H96:H100)</f>
        <v>2961.69</v>
      </c>
      <c r="I95" s="199">
        <f aca="true" t="shared" si="26" ref="I95:P95">SUM(I96:I100)</f>
        <v>3</v>
      </c>
      <c r="J95" s="204">
        <f t="shared" si="26"/>
        <v>1074.6</v>
      </c>
      <c r="K95" s="199">
        <f t="shared" si="26"/>
        <v>0</v>
      </c>
      <c r="L95" s="205">
        <f t="shared" si="26"/>
        <v>0</v>
      </c>
      <c r="M95" s="206">
        <f t="shared" si="26"/>
        <v>0</v>
      </c>
      <c r="N95" s="201">
        <f t="shared" si="26"/>
        <v>3</v>
      </c>
      <c r="O95" s="200">
        <f t="shared" si="26"/>
        <v>3324</v>
      </c>
      <c r="P95" s="200">
        <f t="shared" si="26"/>
        <v>0</v>
      </c>
      <c r="Q95" s="268">
        <f>SUM(Q96:Q100)</f>
        <v>7360.290000000001</v>
      </c>
      <c r="R95" s="242"/>
      <c r="S95" s="208">
        <f>SUM(S96:S100)</f>
        <v>0</v>
      </c>
      <c r="T95" s="200">
        <f>SUM(T96:T100)</f>
        <v>0</v>
      </c>
      <c r="U95" s="200">
        <f>SUM(U96:U100)</f>
        <v>0</v>
      </c>
      <c r="V95" s="200">
        <f>SUM(V96:V100)</f>
        <v>510</v>
      </c>
      <c r="W95" s="268">
        <f>SUM(W96:W100)</f>
        <v>510</v>
      </c>
      <c r="Y95" s="360" t="s">
        <v>96</v>
      </c>
      <c r="Z95" s="338"/>
      <c r="AA95" s="247"/>
      <c r="AD95" s="383"/>
      <c r="AE95" s="384"/>
      <c r="AF95" s="385"/>
    </row>
    <row r="96" spans="2:32" s="210" customFormat="1" ht="18.75" customHeight="1" thickBot="1">
      <c r="B96" s="331" t="s">
        <v>91</v>
      </c>
      <c r="C96" s="112">
        <v>1</v>
      </c>
      <c r="D96" s="232">
        <v>994.2</v>
      </c>
      <c r="E96" s="233"/>
      <c r="F96" s="332"/>
      <c r="G96" s="235">
        <f>C96+E96</f>
        <v>1</v>
      </c>
      <c r="H96" s="342">
        <f>D96+F96</f>
        <v>994.2</v>
      </c>
      <c r="I96" s="112">
        <v>1</v>
      </c>
      <c r="J96" s="241">
        <v>358.2</v>
      </c>
      <c r="K96" s="112"/>
      <c r="L96" s="232"/>
      <c r="M96" s="243"/>
      <c r="N96" s="240">
        <v>1</v>
      </c>
      <c r="O96" s="241">
        <v>1118</v>
      </c>
      <c r="P96" s="241"/>
      <c r="Q96" s="225">
        <f>H96+J96+L96+M96+O96+P96</f>
        <v>2470.4</v>
      </c>
      <c r="R96" s="242"/>
      <c r="S96" s="226"/>
      <c r="T96" s="227"/>
      <c r="U96" s="227"/>
      <c r="V96" s="227">
        <v>170</v>
      </c>
      <c r="W96" s="225">
        <f>SUM(S96:V96)</f>
        <v>170</v>
      </c>
      <c r="Y96" s="379" t="s">
        <v>106</v>
      </c>
      <c r="Z96" s="380">
        <f>Z57+Z63+Z69+Z75+Z81+Z87</f>
        <v>40</v>
      </c>
      <c r="AA96" s="381">
        <f>AA51+AA57+AA63+AA69+AA75+AA81+AA87</f>
        <v>93717.19</v>
      </c>
      <c r="AD96" s="389"/>
      <c r="AE96" s="389"/>
      <c r="AF96" s="389"/>
    </row>
    <row r="97" spans="2:32" s="210" customFormat="1" ht="18.75" customHeight="1" thickBot="1">
      <c r="B97" s="334" t="s">
        <v>92</v>
      </c>
      <c r="C97" s="112">
        <v>1</v>
      </c>
      <c r="D97" s="232">
        <v>1011.18</v>
      </c>
      <c r="E97" s="233"/>
      <c r="F97" s="332"/>
      <c r="G97" s="235">
        <f>C97+E97</f>
        <v>1</v>
      </c>
      <c r="H97" s="342">
        <f>D97+F97</f>
        <v>1011.18</v>
      </c>
      <c r="I97" s="112">
        <v>1</v>
      </c>
      <c r="J97" s="241">
        <v>358.2</v>
      </c>
      <c r="K97" s="112"/>
      <c r="L97" s="232"/>
      <c r="M97" s="243"/>
      <c r="N97" s="240">
        <v>1</v>
      </c>
      <c r="O97" s="241">
        <v>1118</v>
      </c>
      <c r="P97" s="241"/>
      <c r="Q97" s="225">
        <f>H97+J97+L97+M97+O97+P97</f>
        <v>2487.38</v>
      </c>
      <c r="R97" s="242"/>
      <c r="S97" s="243"/>
      <c r="T97" s="244"/>
      <c r="U97" s="244"/>
      <c r="V97" s="244">
        <v>170</v>
      </c>
      <c r="W97" s="225">
        <f>SUM(S97:V97)</f>
        <v>170</v>
      </c>
      <c r="Y97" s="382" t="s">
        <v>107</v>
      </c>
      <c r="Z97" s="288">
        <f>+Z55+Z96</f>
        <v>40</v>
      </c>
      <c r="AA97" s="289">
        <f>AA49+AA96</f>
        <v>289605.38</v>
      </c>
      <c r="AD97" s="389"/>
      <c r="AE97" s="389"/>
      <c r="AF97" s="389"/>
    </row>
    <row r="98" spans="2:32" s="210" customFormat="1" ht="18.75" customHeight="1" thickBot="1">
      <c r="B98" s="334" t="s">
        <v>94</v>
      </c>
      <c r="C98" s="112"/>
      <c r="D98" s="232"/>
      <c r="E98" s="233"/>
      <c r="F98" s="332"/>
      <c r="G98" s="235"/>
      <c r="H98" s="342"/>
      <c r="I98" s="112"/>
      <c r="J98" s="241"/>
      <c r="K98" s="112"/>
      <c r="L98" s="232"/>
      <c r="M98" s="243"/>
      <c r="N98" s="240"/>
      <c r="O98" s="241"/>
      <c r="P98" s="241"/>
      <c r="Q98" s="225">
        <f>H98+J98+L98+M98+O98+P98</f>
        <v>0</v>
      </c>
      <c r="R98" s="242"/>
      <c r="S98" s="243"/>
      <c r="T98" s="244"/>
      <c r="U98" s="244"/>
      <c r="V98" s="244"/>
      <c r="W98" s="225"/>
      <c r="Y98" s="386" t="s">
        <v>108</v>
      </c>
      <c r="Z98" s="387">
        <v>3</v>
      </c>
      <c r="AA98" s="388">
        <v>1213.43</v>
      </c>
      <c r="AD98" s="389"/>
      <c r="AE98" s="389"/>
      <c r="AF98" s="389"/>
    </row>
    <row r="99" spans="2:32" s="210" customFormat="1" ht="21.75" customHeight="1" thickBot="1">
      <c r="B99" s="334" t="s">
        <v>95</v>
      </c>
      <c r="C99" s="112"/>
      <c r="D99" s="232"/>
      <c r="E99" s="233"/>
      <c r="F99" s="332"/>
      <c r="G99" s="235"/>
      <c r="H99" s="342"/>
      <c r="I99" s="112"/>
      <c r="J99" s="241"/>
      <c r="K99" s="112"/>
      <c r="L99" s="232"/>
      <c r="M99" s="243"/>
      <c r="N99" s="240"/>
      <c r="O99" s="241"/>
      <c r="P99" s="241"/>
      <c r="Q99" s="225">
        <f>H99+J99+L99+M99+O99+P99</f>
        <v>0</v>
      </c>
      <c r="R99" s="242"/>
      <c r="S99" s="243"/>
      <c r="T99" s="244"/>
      <c r="U99" s="244"/>
      <c r="V99" s="244"/>
      <c r="W99" s="225"/>
      <c r="Y99" s="394" t="s">
        <v>159</v>
      </c>
      <c r="Z99" s="395"/>
      <c r="AA99" s="270"/>
      <c r="AD99" s="389"/>
      <c r="AE99" s="389"/>
      <c r="AF99" s="389"/>
    </row>
    <row r="100" spans="2:32" s="210" customFormat="1" ht="24" customHeight="1" thickBot="1">
      <c r="B100" s="393" t="s">
        <v>96</v>
      </c>
      <c r="C100" s="112">
        <v>1</v>
      </c>
      <c r="D100" s="232">
        <v>956.31</v>
      </c>
      <c r="E100" s="233"/>
      <c r="F100" s="332"/>
      <c r="G100" s="235">
        <f>C100+E100</f>
        <v>1</v>
      </c>
      <c r="H100" s="342">
        <f>D100+F100</f>
        <v>956.31</v>
      </c>
      <c r="I100" s="112">
        <v>1</v>
      </c>
      <c r="J100" s="241">
        <v>358.2</v>
      </c>
      <c r="K100" s="112"/>
      <c r="L100" s="232"/>
      <c r="M100" s="243"/>
      <c r="N100" s="240">
        <v>1</v>
      </c>
      <c r="O100" s="241">
        <v>1088</v>
      </c>
      <c r="P100" s="241"/>
      <c r="Q100" s="225">
        <f>H100+J100+L100+M100+O100+P100</f>
        <v>2402.51</v>
      </c>
      <c r="R100" s="242"/>
      <c r="S100" s="274"/>
      <c r="T100" s="275"/>
      <c r="U100" s="275"/>
      <c r="V100" s="275">
        <v>170</v>
      </c>
      <c r="W100" s="225">
        <f>SUM(S100:V100)</f>
        <v>170</v>
      </c>
      <c r="Y100" s="390" t="s">
        <v>109</v>
      </c>
      <c r="Z100" s="391">
        <v>327</v>
      </c>
      <c r="AA100" s="392">
        <v>94350</v>
      </c>
      <c r="AD100" s="389"/>
      <c r="AE100" s="389"/>
      <c r="AF100" s="389"/>
    </row>
    <row r="101" spans="2:32" s="210" customFormat="1" ht="24" customHeight="1" thickBot="1">
      <c r="B101" s="211" t="s">
        <v>100</v>
      </c>
      <c r="C101" s="203">
        <f>SUM(C102:C106)</f>
        <v>9</v>
      </c>
      <c r="D101" s="206">
        <f aca="true" t="shared" si="27" ref="D101:P101">SUM(D102:D106)</f>
        <v>7642.73</v>
      </c>
      <c r="E101" s="203">
        <f t="shared" si="27"/>
        <v>0</v>
      </c>
      <c r="F101" s="201">
        <f t="shared" si="27"/>
        <v>0</v>
      </c>
      <c r="G101" s="203">
        <f>SUM(G102:G106)</f>
        <v>9</v>
      </c>
      <c r="H101" s="339">
        <f t="shared" si="27"/>
        <v>7642.73</v>
      </c>
      <c r="I101" s="199">
        <f t="shared" si="27"/>
        <v>3</v>
      </c>
      <c r="J101" s="205">
        <f t="shared" si="27"/>
        <v>2029.8</v>
      </c>
      <c r="K101" s="199">
        <f t="shared" si="27"/>
        <v>0</v>
      </c>
      <c r="L101" s="205">
        <f t="shared" si="27"/>
        <v>0</v>
      </c>
      <c r="M101" s="206">
        <f t="shared" si="27"/>
        <v>0</v>
      </c>
      <c r="N101" s="203">
        <f t="shared" si="27"/>
        <v>8</v>
      </c>
      <c r="O101" s="206">
        <f t="shared" si="27"/>
        <v>8718.36</v>
      </c>
      <c r="P101" s="206">
        <f t="shared" si="27"/>
        <v>0</v>
      </c>
      <c r="Q101" s="268">
        <f>SUM(Q102:Q106)</f>
        <v>18390.89</v>
      </c>
      <c r="R101" s="207"/>
      <c r="S101" s="208">
        <f>SUM(S102:S106)</f>
        <v>0</v>
      </c>
      <c r="T101" s="200">
        <f>SUM(T102:T106)</f>
        <v>0</v>
      </c>
      <c r="U101" s="200">
        <f>SUM(U102:U106)</f>
        <v>0</v>
      </c>
      <c r="V101" s="200">
        <f>SUM(V102:V106)</f>
        <v>1360</v>
      </c>
      <c r="W101" s="268">
        <f>SUM(W102:W106)</f>
        <v>1360</v>
      </c>
      <c r="Y101" s="394" t="s">
        <v>110</v>
      </c>
      <c r="Z101" s="395"/>
      <c r="AA101" s="270"/>
      <c r="AD101" s="389"/>
      <c r="AE101" s="389"/>
      <c r="AF101" s="389"/>
    </row>
    <row r="102" spans="2:32" s="210" customFormat="1" ht="19.5" customHeight="1" thickBot="1">
      <c r="B102" s="331" t="s">
        <v>101</v>
      </c>
      <c r="C102" s="112"/>
      <c r="D102" s="232"/>
      <c r="E102" s="233"/>
      <c r="F102" s="332"/>
      <c r="G102" s="235"/>
      <c r="H102" s="345"/>
      <c r="I102" s="112"/>
      <c r="J102" s="241"/>
      <c r="K102" s="112"/>
      <c r="L102" s="232"/>
      <c r="M102" s="243"/>
      <c r="N102" s="240"/>
      <c r="O102" s="241"/>
      <c r="P102" s="241"/>
      <c r="Q102" s="225">
        <f>H102+J102+L102+M102+O102+P102</f>
        <v>0</v>
      </c>
      <c r="R102" s="242"/>
      <c r="S102" s="226"/>
      <c r="T102" s="227"/>
      <c r="U102" s="227"/>
      <c r="V102" s="227"/>
      <c r="W102" s="225"/>
      <c r="Y102" s="394" t="s">
        <v>111</v>
      </c>
      <c r="Z102" s="395"/>
      <c r="AA102" s="396"/>
      <c r="AD102" s="389"/>
      <c r="AE102" s="389"/>
      <c r="AF102" s="389"/>
    </row>
    <row r="103" spans="2:32" s="210" customFormat="1" ht="19.5" customHeight="1" thickBot="1">
      <c r="B103" s="334" t="s">
        <v>102</v>
      </c>
      <c r="C103" s="112"/>
      <c r="D103" s="232"/>
      <c r="E103" s="233"/>
      <c r="F103" s="332"/>
      <c r="G103" s="235"/>
      <c r="H103" s="345"/>
      <c r="I103" s="112"/>
      <c r="J103" s="241"/>
      <c r="K103" s="112"/>
      <c r="L103" s="232"/>
      <c r="M103" s="243"/>
      <c r="N103" s="240"/>
      <c r="O103" s="241"/>
      <c r="P103" s="241"/>
      <c r="Q103" s="225">
        <f>H103+J103+L103+M103+O103+P103</f>
        <v>0</v>
      </c>
      <c r="R103" s="242"/>
      <c r="S103" s="243"/>
      <c r="T103" s="244"/>
      <c r="U103" s="244"/>
      <c r="V103" s="244"/>
      <c r="W103" s="225"/>
      <c r="Y103" s="397" t="s">
        <v>112</v>
      </c>
      <c r="Z103" s="391"/>
      <c r="AA103" s="392"/>
      <c r="AD103" s="389"/>
      <c r="AE103" s="389"/>
      <c r="AF103" s="389"/>
    </row>
    <row r="104" spans="2:32" s="210" customFormat="1" ht="19.5" customHeight="1" thickBot="1">
      <c r="B104" s="334" t="s">
        <v>103</v>
      </c>
      <c r="C104" s="112"/>
      <c r="D104" s="232"/>
      <c r="E104" s="233"/>
      <c r="F104" s="332"/>
      <c r="G104" s="235"/>
      <c r="H104" s="345"/>
      <c r="I104" s="112"/>
      <c r="J104" s="241"/>
      <c r="K104" s="112"/>
      <c r="L104" s="232"/>
      <c r="M104" s="243"/>
      <c r="N104" s="240"/>
      <c r="O104" s="241"/>
      <c r="P104" s="241"/>
      <c r="Q104" s="225">
        <f>H104+J104+L104+M104+O104+P104</f>
        <v>0</v>
      </c>
      <c r="R104" s="242"/>
      <c r="S104" s="243"/>
      <c r="T104" s="244"/>
      <c r="U104" s="244"/>
      <c r="V104" s="244"/>
      <c r="W104" s="225"/>
      <c r="Y104" s="398" t="s">
        <v>113</v>
      </c>
      <c r="Z104" s="399"/>
      <c r="AA104" s="264">
        <f>SUM(AA97:AA103)</f>
        <v>385168.81</v>
      </c>
      <c r="AD104" s="389"/>
      <c r="AE104" s="389"/>
      <c r="AF104" s="389"/>
    </row>
    <row r="105" spans="2:32" s="210" customFormat="1" ht="21.75" customHeight="1">
      <c r="B105" s="334" t="s">
        <v>91</v>
      </c>
      <c r="C105" s="112">
        <v>2</v>
      </c>
      <c r="D105" s="232">
        <v>1959.7</v>
      </c>
      <c r="E105" s="233"/>
      <c r="F105" s="332"/>
      <c r="G105" s="235">
        <f>C105+E105</f>
        <v>2</v>
      </c>
      <c r="H105" s="342">
        <f>D105+F105</f>
        <v>1959.7</v>
      </c>
      <c r="I105" s="112">
        <v>1</v>
      </c>
      <c r="J105" s="241">
        <v>756.2</v>
      </c>
      <c r="K105" s="112"/>
      <c r="L105" s="232"/>
      <c r="M105" s="243"/>
      <c r="N105" s="240">
        <v>2</v>
      </c>
      <c r="O105" s="241">
        <v>2250.36</v>
      </c>
      <c r="P105" s="241"/>
      <c r="Q105" s="225">
        <f>H105+J105+L105+M105+O105+P105</f>
        <v>4966.26</v>
      </c>
      <c r="R105" s="242"/>
      <c r="S105" s="243"/>
      <c r="T105" s="244"/>
      <c r="U105" s="244"/>
      <c r="V105" s="244">
        <v>340</v>
      </c>
      <c r="W105" s="225">
        <f>SUM(S105:V105)</f>
        <v>340</v>
      </c>
      <c r="AD105" s="389"/>
      <c r="AE105" s="389"/>
      <c r="AF105" s="389"/>
    </row>
    <row r="106" spans="2:32" s="210" customFormat="1" ht="19.5" customHeight="1" thickBot="1">
      <c r="B106" s="336" t="s">
        <v>92</v>
      </c>
      <c r="C106" s="112">
        <v>7</v>
      </c>
      <c r="D106" s="232">
        <v>5683.03</v>
      </c>
      <c r="E106" s="233"/>
      <c r="F106" s="332"/>
      <c r="G106" s="235">
        <f>C106+E106</f>
        <v>7</v>
      </c>
      <c r="H106" s="342">
        <f>D106+F106</f>
        <v>5683.03</v>
      </c>
      <c r="I106" s="112">
        <v>2</v>
      </c>
      <c r="J106" s="241">
        <v>1273.6</v>
      </c>
      <c r="K106" s="112"/>
      <c r="L106" s="232"/>
      <c r="M106" s="243"/>
      <c r="N106" s="240">
        <v>6</v>
      </c>
      <c r="O106" s="241">
        <v>6468</v>
      </c>
      <c r="P106" s="241"/>
      <c r="Q106" s="225">
        <f>H106+J106+L106+M106+O106+P106</f>
        <v>13424.63</v>
      </c>
      <c r="R106" s="242"/>
      <c r="S106" s="400"/>
      <c r="T106" s="401"/>
      <c r="U106" s="401"/>
      <c r="V106" s="401">
        <v>1020</v>
      </c>
      <c r="W106" s="402">
        <f>SUM(S106:V106)</f>
        <v>1020</v>
      </c>
      <c r="AD106" s="389"/>
      <c r="AE106" s="389"/>
      <c r="AF106" s="389"/>
    </row>
    <row r="107" spans="2:32" s="210" customFormat="1" ht="19.5" customHeight="1" thickBot="1">
      <c r="B107" s="211" t="s">
        <v>104</v>
      </c>
      <c r="C107" s="203">
        <f>SUM(C108:C112)</f>
        <v>30</v>
      </c>
      <c r="D107" s="206">
        <f aca="true" t="shared" si="28" ref="D107:P107">SUM(D108:D112)</f>
        <v>28264.480000000003</v>
      </c>
      <c r="E107" s="203">
        <f t="shared" si="28"/>
        <v>0</v>
      </c>
      <c r="F107" s="201">
        <f t="shared" si="28"/>
        <v>0</v>
      </c>
      <c r="G107" s="203">
        <f>SUM(G108:G112)</f>
        <v>30</v>
      </c>
      <c r="H107" s="339">
        <f t="shared" si="28"/>
        <v>28264.480000000003</v>
      </c>
      <c r="I107" s="199">
        <f t="shared" si="28"/>
        <v>0</v>
      </c>
      <c r="J107" s="205">
        <f t="shared" si="28"/>
        <v>0</v>
      </c>
      <c r="K107" s="199">
        <f t="shared" si="28"/>
        <v>0</v>
      </c>
      <c r="L107" s="205">
        <f t="shared" si="28"/>
        <v>0</v>
      </c>
      <c r="M107" s="206">
        <f t="shared" si="28"/>
        <v>0</v>
      </c>
      <c r="N107" s="203">
        <f t="shared" si="28"/>
        <v>28</v>
      </c>
      <c r="O107" s="206">
        <f t="shared" si="28"/>
        <v>30884</v>
      </c>
      <c r="P107" s="206">
        <f t="shared" si="28"/>
        <v>0</v>
      </c>
      <c r="Q107" s="268">
        <f>SUM(Q108:Q112)</f>
        <v>59148.48</v>
      </c>
      <c r="R107" s="242"/>
      <c r="S107" s="208">
        <f>SUM(S108:S112)</f>
        <v>0</v>
      </c>
      <c r="T107" s="200">
        <f>SUM(T108:T112)</f>
        <v>0</v>
      </c>
      <c r="U107" s="200">
        <f>SUM(U108:U112)</f>
        <v>0</v>
      </c>
      <c r="V107" s="200">
        <f>SUM(V108:V112)</f>
        <v>4760</v>
      </c>
      <c r="W107" s="204">
        <f>SUM(W108:W112)</f>
        <v>4760</v>
      </c>
      <c r="AD107" s="389"/>
      <c r="AE107" s="389"/>
      <c r="AF107" s="389"/>
    </row>
    <row r="108" spans="2:32" s="210" customFormat="1" ht="19.5" customHeight="1">
      <c r="B108" s="331" t="s">
        <v>101</v>
      </c>
      <c r="C108" s="112"/>
      <c r="D108" s="232"/>
      <c r="E108" s="233"/>
      <c r="F108" s="332"/>
      <c r="G108" s="235"/>
      <c r="H108" s="345"/>
      <c r="I108" s="112"/>
      <c r="J108" s="241"/>
      <c r="K108" s="112"/>
      <c r="L108" s="232"/>
      <c r="M108" s="243"/>
      <c r="N108" s="240"/>
      <c r="O108" s="241"/>
      <c r="P108" s="241"/>
      <c r="Q108" s="225">
        <f>H108+J108+L108+M108+O108+P108</f>
        <v>0</v>
      </c>
      <c r="R108" s="242"/>
      <c r="S108" s="296"/>
      <c r="T108" s="297"/>
      <c r="U108" s="297"/>
      <c r="V108" s="297"/>
      <c r="W108" s="403"/>
      <c r="AD108" s="389"/>
      <c r="AE108" s="389"/>
      <c r="AF108" s="389"/>
    </row>
    <row r="109" spans="2:23" s="210" customFormat="1" ht="19.5" customHeight="1">
      <c r="B109" s="334" t="s">
        <v>102</v>
      </c>
      <c r="C109" s="112"/>
      <c r="D109" s="232"/>
      <c r="E109" s="233"/>
      <c r="F109" s="332"/>
      <c r="G109" s="235"/>
      <c r="H109" s="345"/>
      <c r="I109" s="112"/>
      <c r="J109" s="241"/>
      <c r="K109" s="112"/>
      <c r="L109" s="232"/>
      <c r="M109" s="243"/>
      <c r="N109" s="240"/>
      <c r="O109" s="241"/>
      <c r="P109" s="241"/>
      <c r="Q109" s="225">
        <f>H109+J109+L109+M109+O109+P109</f>
        <v>0</v>
      </c>
      <c r="R109" s="242"/>
      <c r="S109" s="243"/>
      <c r="T109" s="244"/>
      <c r="U109" s="244"/>
      <c r="V109" s="244"/>
      <c r="W109" s="225"/>
    </row>
    <row r="110" spans="2:23" s="210" customFormat="1" ht="19.5" customHeight="1">
      <c r="B110" s="334" t="s">
        <v>103</v>
      </c>
      <c r="C110" s="112"/>
      <c r="D110" s="232"/>
      <c r="E110" s="233"/>
      <c r="F110" s="332"/>
      <c r="G110" s="235"/>
      <c r="H110" s="345"/>
      <c r="I110" s="112"/>
      <c r="J110" s="241"/>
      <c r="K110" s="112"/>
      <c r="L110" s="232"/>
      <c r="M110" s="243"/>
      <c r="N110" s="240"/>
      <c r="O110" s="241"/>
      <c r="P110" s="241"/>
      <c r="Q110" s="225">
        <f>H110+J110+L110+M110+O110+P110</f>
        <v>0</v>
      </c>
      <c r="R110" s="242"/>
      <c r="S110" s="243"/>
      <c r="T110" s="244"/>
      <c r="U110" s="244"/>
      <c r="V110" s="244"/>
      <c r="W110" s="225"/>
    </row>
    <row r="111" spans="2:23" s="210" customFormat="1" ht="53.25" customHeight="1">
      <c r="B111" s="334" t="s">
        <v>91</v>
      </c>
      <c r="C111" s="112">
        <v>4</v>
      </c>
      <c r="D111" s="232">
        <v>3883.51</v>
      </c>
      <c r="E111" s="233"/>
      <c r="F111" s="332"/>
      <c r="G111" s="235">
        <f>C111+E111</f>
        <v>4</v>
      </c>
      <c r="H111" s="342">
        <f>D111+F111</f>
        <v>3883.51</v>
      </c>
      <c r="I111" s="112"/>
      <c r="J111" s="241"/>
      <c r="K111" s="112"/>
      <c r="L111" s="232"/>
      <c r="M111" s="243"/>
      <c r="N111" s="240">
        <v>4</v>
      </c>
      <c r="O111" s="241">
        <v>4322</v>
      </c>
      <c r="P111" s="241"/>
      <c r="Q111" s="225">
        <f>H111+J111+L111+M111+O111+P111</f>
        <v>8205.51</v>
      </c>
      <c r="R111" s="242"/>
      <c r="S111" s="243"/>
      <c r="T111" s="244"/>
      <c r="U111" s="244"/>
      <c r="V111" s="244">
        <v>680</v>
      </c>
      <c r="W111" s="225">
        <f>SUM(S111:V111)</f>
        <v>680</v>
      </c>
    </row>
    <row r="112" spans="2:23" s="210" customFormat="1" ht="18.75" customHeight="1" thickBot="1">
      <c r="B112" s="336" t="s">
        <v>92</v>
      </c>
      <c r="C112" s="112">
        <v>26</v>
      </c>
      <c r="D112" s="232">
        <v>24380.97</v>
      </c>
      <c r="E112" s="233"/>
      <c r="F112" s="332"/>
      <c r="G112" s="235">
        <f>C112+E112</f>
        <v>26</v>
      </c>
      <c r="H112" s="342">
        <f>D112+F112</f>
        <v>24380.97</v>
      </c>
      <c r="I112" s="112"/>
      <c r="J112" s="241"/>
      <c r="K112" s="112"/>
      <c r="L112" s="232"/>
      <c r="M112" s="243"/>
      <c r="N112" s="240">
        <v>24</v>
      </c>
      <c r="O112" s="241">
        <v>26562</v>
      </c>
      <c r="P112" s="241"/>
      <c r="Q112" s="225">
        <f>H112+J112+L112+M112+O112+P112</f>
        <v>50942.97</v>
      </c>
      <c r="R112" s="242"/>
      <c r="S112" s="274"/>
      <c r="T112" s="275"/>
      <c r="U112" s="275"/>
      <c r="V112" s="275">
        <v>4080</v>
      </c>
      <c r="W112" s="225">
        <f>SUM(S112:V112)</f>
        <v>4080</v>
      </c>
    </row>
    <row r="113" spans="2:23" s="210" customFormat="1" ht="18.75" customHeight="1" thickBot="1">
      <c r="B113" s="211" t="s">
        <v>105</v>
      </c>
      <c r="C113" s="199">
        <f>SUM(C114:C121)</f>
        <v>31</v>
      </c>
      <c r="D113" s="206">
        <f>SUM(D114:D121)</f>
        <v>31038.44</v>
      </c>
      <c r="E113" s="378"/>
      <c r="F113" s="378"/>
      <c r="G113" s="203">
        <f>SUM(G114:G121)</f>
        <v>31</v>
      </c>
      <c r="H113" s="339">
        <f>SUM(H114:H121)</f>
        <v>31038.44</v>
      </c>
      <c r="I113" s="199">
        <f aca="true" t="shared" si="29" ref="I113:P113">SUM(I114:I121)</f>
        <v>27</v>
      </c>
      <c r="J113" s="204">
        <f t="shared" si="29"/>
        <v>11659.94</v>
      </c>
      <c r="K113" s="199">
        <f t="shared" si="29"/>
        <v>0</v>
      </c>
      <c r="L113" s="205">
        <f t="shared" si="29"/>
        <v>0</v>
      </c>
      <c r="M113" s="206">
        <f t="shared" si="29"/>
        <v>0</v>
      </c>
      <c r="N113" s="201">
        <f t="shared" si="29"/>
        <v>31</v>
      </c>
      <c r="O113" s="200">
        <f t="shared" si="29"/>
        <v>33999.28</v>
      </c>
      <c r="P113" s="200">
        <f t="shared" si="29"/>
        <v>0</v>
      </c>
      <c r="Q113" s="268">
        <f>SUM(Q114:Q121)</f>
        <v>76697.65999999999</v>
      </c>
      <c r="R113" s="242"/>
      <c r="S113" s="404">
        <f>SUM(S114:S121)</f>
        <v>0</v>
      </c>
      <c r="T113" s="405">
        <f>SUM(T114:T121)</f>
        <v>0</v>
      </c>
      <c r="U113" s="405">
        <f>SUM(U114:U121)</f>
        <v>0</v>
      </c>
      <c r="V113" s="405">
        <f>SUM(V114:V121)</f>
        <v>5270</v>
      </c>
      <c r="W113" s="406">
        <f>SUM(W114:W121)</f>
        <v>5270</v>
      </c>
    </row>
    <row r="114" spans="2:23" s="210" customFormat="1" ht="18.75" customHeight="1">
      <c r="B114" s="331" t="s">
        <v>101</v>
      </c>
      <c r="C114" s="112"/>
      <c r="D114" s="232"/>
      <c r="E114" s="233"/>
      <c r="F114" s="332"/>
      <c r="G114" s="235"/>
      <c r="H114" s="345"/>
      <c r="I114" s="112"/>
      <c r="J114" s="241"/>
      <c r="K114" s="112"/>
      <c r="L114" s="232"/>
      <c r="M114" s="243"/>
      <c r="N114" s="240"/>
      <c r="O114" s="241"/>
      <c r="P114" s="241"/>
      <c r="Q114" s="225">
        <f aca="true" t="shared" si="30" ref="Q114:Q121">H114+J114+L114+M114+O114+P114</f>
        <v>0</v>
      </c>
      <c r="R114" s="242"/>
      <c r="S114" s="226"/>
      <c r="T114" s="227"/>
      <c r="U114" s="227"/>
      <c r="V114" s="227"/>
      <c r="W114" s="225"/>
    </row>
    <row r="115" spans="2:23" s="210" customFormat="1" ht="18.75" customHeight="1">
      <c r="B115" s="334" t="s">
        <v>102</v>
      </c>
      <c r="C115" s="112"/>
      <c r="D115" s="232"/>
      <c r="E115" s="233"/>
      <c r="F115" s="332"/>
      <c r="G115" s="235"/>
      <c r="H115" s="345"/>
      <c r="I115" s="112"/>
      <c r="J115" s="241"/>
      <c r="K115" s="112"/>
      <c r="L115" s="232"/>
      <c r="M115" s="243"/>
      <c r="N115" s="240"/>
      <c r="O115" s="241"/>
      <c r="P115" s="241"/>
      <c r="Q115" s="225">
        <f t="shared" si="30"/>
        <v>0</v>
      </c>
      <c r="R115" s="242"/>
      <c r="S115" s="243"/>
      <c r="T115" s="244"/>
      <c r="U115" s="244"/>
      <c r="V115" s="244"/>
      <c r="W115" s="225"/>
    </row>
    <row r="116" spans="2:23" s="210" customFormat="1" ht="18.75" customHeight="1">
      <c r="B116" s="334" t="s">
        <v>103</v>
      </c>
      <c r="C116" s="112">
        <v>1</v>
      </c>
      <c r="D116" s="232">
        <v>979.59</v>
      </c>
      <c r="E116" s="233"/>
      <c r="F116" s="332"/>
      <c r="G116" s="235">
        <f aca="true" t="shared" si="31" ref="G116:H118">C116+E116</f>
        <v>1</v>
      </c>
      <c r="H116" s="342">
        <f t="shared" si="31"/>
        <v>979.59</v>
      </c>
      <c r="I116" s="112">
        <v>1</v>
      </c>
      <c r="J116" s="241">
        <v>477.6</v>
      </c>
      <c r="K116" s="112"/>
      <c r="L116" s="232"/>
      <c r="M116" s="243"/>
      <c r="N116" s="240">
        <v>1</v>
      </c>
      <c r="O116" s="241">
        <v>1118</v>
      </c>
      <c r="P116" s="241"/>
      <c r="Q116" s="225">
        <f t="shared" si="30"/>
        <v>2575.19</v>
      </c>
      <c r="R116" s="242"/>
      <c r="S116" s="243"/>
      <c r="T116" s="244"/>
      <c r="U116" s="244"/>
      <c r="V116" s="244">
        <v>170</v>
      </c>
      <c r="W116" s="225">
        <f>SUM(S116:V116)</f>
        <v>170</v>
      </c>
    </row>
    <row r="117" spans="2:23" s="210" customFormat="1" ht="18.75" customHeight="1">
      <c r="B117" s="334" t="s">
        <v>91</v>
      </c>
      <c r="C117" s="112">
        <v>3</v>
      </c>
      <c r="D117" s="232">
        <v>2993.23</v>
      </c>
      <c r="E117" s="233"/>
      <c r="F117" s="332"/>
      <c r="G117" s="235">
        <f t="shared" si="31"/>
        <v>3</v>
      </c>
      <c r="H117" s="342">
        <f t="shared" si="31"/>
        <v>2993.23</v>
      </c>
      <c r="I117" s="112">
        <v>2</v>
      </c>
      <c r="J117" s="241">
        <v>995</v>
      </c>
      <c r="K117" s="112"/>
      <c r="L117" s="232"/>
      <c r="M117" s="243"/>
      <c r="N117" s="240">
        <v>3</v>
      </c>
      <c r="O117" s="241">
        <v>3324</v>
      </c>
      <c r="P117" s="241"/>
      <c r="Q117" s="225">
        <f t="shared" si="30"/>
        <v>7312.23</v>
      </c>
      <c r="R117" s="242"/>
      <c r="S117" s="243"/>
      <c r="T117" s="244"/>
      <c r="U117" s="244"/>
      <c r="V117" s="244">
        <v>510</v>
      </c>
      <c r="W117" s="225">
        <f>SUM(S117:V117)</f>
        <v>510</v>
      </c>
    </row>
    <row r="118" spans="2:23" s="210" customFormat="1" ht="18.75" customHeight="1">
      <c r="B118" s="334" t="s">
        <v>92</v>
      </c>
      <c r="C118" s="112">
        <v>27</v>
      </c>
      <c r="D118" s="232">
        <v>27065.62</v>
      </c>
      <c r="E118" s="233"/>
      <c r="F118" s="332"/>
      <c r="G118" s="235">
        <f t="shared" si="31"/>
        <v>27</v>
      </c>
      <c r="H118" s="342">
        <f t="shared" si="31"/>
        <v>27065.62</v>
      </c>
      <c r="I118" s="112">
        <v>24</v>
      </c>
      <c r="J118" s="241">
        <v>10187.34</v>
      </c>
      <c r="K118" s="112"/>
      <c r="L118" s="232"/>
      <c r="M118" s="243"/>
      <c r="N118" s="240">
        <v>27</v>
      </c>
      <c r="O118" s="241">
        <v>29557.28</v>
      </c>
      <c r="P118" s="241"/>
      <c r="Q118" s="225">
        <f t="shared" si="30"/>
        <v>66810.23999999999</v>
      </c>
      <c r="R118" s="242"/>
      <c r="S118" s="243"/>
      <c r="T118" s="244"/>
      <c r="U118" s="244"/>
      <c r="V118" s="244">
        <v>4590</v>
      </c>
      <c r="W118" s="225">
        <f>SUM(S118:V118)</f>
        <v>4590</v>
      </c>
    </row>
    <row r="119" spans="2:23" s="210" customFormat="1" ht="18.75" customHeight="1">
      <c r="B119" s="334" t="s">
        <v>94</v>
      </c>
      <c r="C119" s="112"/>
      <c r="D119" s="232"/>
      <c r="E119" s="233"/>
      <c r="F119" s="332"/>
      <c r="G119" s="235"/>
      <c r="H119" s="345"/>
      <c r="I119" s="112"/>
      <c r="J119" s="241"/>
      <c r="K119" s="112"/>
      <c r="L119" s="232"/>
      <c r="M119" s="243"/>
      <c r="N119" s="240"/>
      <c r="O119" s="241"/>
      <c r="P119" s="241"/>
      <c r="Q119" s="225">
        <f t="shared" si="30"/>
        <v>0</v>
      </c>
      <c r="R119" s="242"/>
      <c r="S119" s="243"/>
      <c r="T119" s="244"/>
      <c r="U119" s="244"/>
      <c r="V119" s="244"/>
      <c r="W119" s="225"/>
    </row>
    <row r="120" spans="2:23" s="210" customFormat="1" ht="36.75" customHeight="1">
      <c r="B120" s="334" t="s">
        <v>95</v>
      </c>
      <c r="C120" s="112"/>
      <c r="D120" s="232"/>
      <c r="E120" s="233"/>
      <c r="F120" s="332"/>
      <c r="G120" s="235"/>
      <c r="H120" s="345"/>
      <c r="I120" s="112"/>
      <c r="J120" s="241"/>
      <c r="K120" s="112"/>
      <c r="L120" s="232"/>
      <c r="M120" s="243"/>
      <c r="N120" s="240"/>
      <c r="O120" s="241"/>
      <c r="P120" s="241"/>
      <c r="Q120" s="225">
        <f t="shared" si="30"/>
        <v>0</v>
      </c>
      <c r="R120" s="242"/>
      <c r="S120" s="243"/>
      <c r="T120" s="244"/>
      <c r="U120" s="244"/>
      <c r="V120" s="244"/>
      <c r="W120" s="225"/>
    </row>
    <row r="121" spans="2:23" s="210" customFormat="1" ht="36" customHeight="1" thickBot="1">
      <c r="B121" s="336" t="s">
        <v>96</v>
      </c>
      <c r="C121" s="112"/>
      <c r="D121" s="232"/>
      <c r="E121" s="233"/>
      <c r="F121" s="332"/>
      <c r="G121" s="235"/>
      <c r="H121" s="345"/>
      <c r="I121" s="112"/>
      <c r="J121" s="241"/>
      <c r="K121" s="112"/>
      <c r="L121" s="232"/>
      <c r="M121" s="243"/>
      <c r="N121" s="240"/>
      <c r="O121" s="241"/>
      <c r="P121" s="241"/>
      <c r="Q121" s="225">
        <f t="shared" si="30"/>
        <v>0</v>
      </c>
      <c r="R121" s="242"/>
      <c r="S121" s="274"/>
      <c r="T121" s="275"/>
      <c r="U121" s="275"/>
      <c r="V121" s="275"/>
      <c r="W121" s="225"/>
    </row>
    <row r="122" spans="2:23" s="210" customFormat="1" ht="18.75" customHeight="1" thickBot="1">
      <c r="B122" s="407" t="s">
        <v>106</v>
      </c>
      <c r="C122" s="408">
        <f aca="true" t="shared" si="32" ref="C122:H122">+C113+C107+C101+C95+C89+C83+C77+C71+C65+C58+C51</f>
        <v>615</v>
      </c>
      <c r="D122" s="409">
        <f t="shared" si="32"/>
        <v>600441.5700000001</v>
      </c>
      <c r="E122" s="410">
        <f t="shared" si="32"/>
        <v>3</v>
      </c>
      <c r="F122" s="409">
        <f t="shared" si="32"/>
        <v>6750.790000000001</v>
      </c>
      <c r="G122" s="410">
        <f t="shared" si="32"/>
        <v>618</v>
      </c>
      <c r="H122" s="409">
        <f t="shared" si="32"/>
        <v>607192.36</v>
      </c>
      <c r="I122" s="408">
        <f>+I113+I101+I95+I89+I83+I77+I71+I65+I58+I51</f>
        <v>471</v>
      </c>
      <c r="J122" s="409">
        <f>+J113+J107+J101+J95+J89+J83+J77+J71+J65+J58+J51</f>
        <v>222970.94</v>
      </c>
      <c r="K122" s="408">
        <f>+K113+K101+K95+K89+K83+K77+K71+K65+K58+K51</f>
        <v>0</v>
      </c>
      <c r="L122" s="411">
        <f>+L113+L107+L101+L95+L89+L83+L77+L71+L65+L58+L51</f>
        <v>0</v>
      </c>
      <c r="M122" s="412">
        <f>+M113+M101+M95+M89+M83+M77+M71+M65+M58+M51</f>
        <v>0</v>
      </c>
      <c r="N122" s="413">
        <f>+N113+N101+N95+N89+N83+N77+N71+N65+N58+N51</f>
        <v>617</v>
      </c>
      <c r="O122" s="409">
        <f>+O113+O107+O101+O95+O89+O83+O77+O71+O65+O58+O51</f>
        <v>679879.37</v>
      </c>
      <c r="P122" s="409">
        <f>+P113+P101+P95+P89+P83+P77+P71+P65+P58+P51</f>
        <v>0</v>
      </c>
      <c r="Q122" s="409">
        <f>H122+J122+L122+O122</f>
        <v>1510042.67</v>
      </c>
      <c r="R122" s="414"/>
      <c r="S122" s="415">
        <f>S51+S58+S65+S71+S77+S83+S89+S95+S101+S113</f>
        <v>0</v>
      </c>
      <c r="T122" s="416">
        <f>T51+T58+T65+T71+T77+T83+T89+T95+T101+T113</f>
        <v>0</v>
      </c>
      <c r="U122" s="416">
        <f>+U113+U101+U95+U89+U83+U77+U71+U65+U58+U51</f>
        <v>0</v>
      </c>
      <c r="V122" s="416">
        <f>+V113+V107+V101+V95+V89+V83+V77+V71+V65+V58+V51</f>
        <v>107712</v>
      </c>
      <c r="W122" s="268">
        <f>W51+W58+W65+W71+W77+W83+W89+W95+W101+W107+W113</f>
        <v>107712</v>
      </c>
    </row>
    <row r="123" spans="2:23" s="210" customFormat="1" ht="18.75" customHeight="1" thickBot="1">
      <c r="B123" s="417" t="s">
        <v>107</v>
      </c>
      <c r="C123" s="418">
        <f aca="true" t="shared" si="33" ref="C123:P123">C49+C122</f>
        <v>737</v>
      </c>
      <c r="D123" s="419">
        <f t="shared" si="33"/>
        <v>695882.8300000001</v>
      </c>
      <c r="E123" s="420">
        <f t="shared" si="33"/>
        <v>3</v>
      </c>
      <c r="F123" s="421">
        <f t="shared" si="33"/>
        <v>6750.790000000001</v>
      </c>
      <c r="G123" s="420">
        <f t="shared" si="33"/>
        <v>740</v>
      </c>
      <c r="H123" s="421">
        <f t="shared" si="33"/>
        <v>702633.62</v>
      </c>
      <c r="I123" s="418">
        <f t="shared" si="33"/>
        <v>471</v>
      </c>
      <c r="J123" s="422">
        <f t="shared" si="33"/>
        <v>222970.94</v>
      </c>
      <c r="K123" s="418">
        <f t="shared" si="33"/>
        <v>76</v>
      </c>
      <c r="L123" s="423">
        <f t="shared" si="33"/>
        <v>120094.9</v>
      </c>
      <c r="M123" s="419">
        <f t="shared" si="33"/>
        <v>0</v>
      </c>
      <c r="N123" s="420">
        <f t="shared" si="33"/>
        <v>617</v>
      </c>
      <c r="O123" s="424">
        <f t="shared" si="33"/>
        <v>679879.37</v>
      </c>
      <c r="P123" s="424">
        <f t="shared" si="33"/>
        <v>0</v>
      </c>
      <c r="Q123" s="422">
        <f>H123+J123+L123+O123</f>
        <v>1725578.83</v>
      </c>
      <c r="R123" s="414"/>
      <c r="S123" s="425">
        <f>S49+S122</f>
        <v>0</v>
      </c>
      <c r="T123" s="424">
        <f>T49+T122</f>
        <v>12716</v>
      </c>
      <c r="U123" s="424">
        <f>U49+U122</f>
        <v>0</v>
      </c>
      <c r="V123" s="424">
        <f>V49+V122</f>
        <v>107712</v>
      </c>
      <c r="W123" s="422">
        <f>T123+V123</f>
        <v>120428</v>
      </c>
    </row>
    <row r="124" spans="2:23" s="210" customFormat="1" ht="18.75" customHeight="1">
      <c r="B124" s="426" t="s">
        <v>114</v>
      </c>
      <c r="C124" s="427">
        <f>G123</f>
        <v>740</v>
      </c>
      <c r="D124" s="428">
        <v>61538</v>
      </c>
      <c r="E124" s="429"/>
      <c r="F124" s="429"/>
      <c r="G124" s="429"/>
      <c r="H124" s="430"/>
      <c r="I124" s="427"/>
      <c r="J124" s="431"/>
      <c r="K124" s="432"/>
      <c r="L124" s="433"/>
      <c r="M124" s="428"/>
      <c r="N124" s="434"/>
      <c r="O124" s="435"/>
      <c r="P124" s="435"/>
      <c r="Q124" s="436">
        <f>+D124</f>
        <v>61538</v>
      </c>
      <c r="R124" s="414"/>
      <c r="S124" s="437"/>
      <c r="T124" s="438"/>
      <c r="U124" s="438"/>
      <c r="V124" s="438"/>
      <c r="W124" s="225"/>
    </row>
    <row r="125" spans="2:23" s="210" customFormat="1" ht="18.75" customHeight="1">
      <c r="B125" s="439" t="s">
        <v>115</v>
      </c>
      <c r="C125" s="440"/>
      <c r="D125" s="441"/>
      <c r="E125" s="442"/>
      <c r="F125" s="442"/>
      <c r="G125" s="442"/>
      <c r="H125" s="443"/>
      <c r="I125" s="440">
        <v>7</v>
      </c>
      <c r="J125" s="444">
        <v>1929.84</v>
      </c>
      <c r="K125" s="445"/>
      <c r="L125" s="446"/>
      <c r="M125" s="447"/>
      <c r="N125" s="448"/>
      <c r="O125" s="449"/>
      <c r="P125" s="449"/>
      <c r="Q125" s="450">
        <f>J125</f>
        <v>1929.84</v>
      </c>
      <c r="R125" s="242"/>
      <c r="S125" s="451"/>
      <c r="T125" s="452"/>
      <c r="U125" s="452"/>
      <c r="V125" s="452"/>
      <c r="W125" s="225"/>
    </row>
    <row r="126" spans="2:23" s="210" customFormat="1" ht="18.75" customHeight="1">
      <c r="B126" s="439" t="s">
        <v>116</v>
      </c>
      <c r="C126" s="440"/>
      <c r="D126" s="441"/>
      <c r="E126" s="453"/>
      <c r="F126" s="453"/>
      <c r="G126" s="453"/>
      <c r="H126" s="443"/>
      <c r="I126" s="454"/>
      <c r="J126" s="444"/>
      <c r="K126" s="445">
        <v>2</v>
      </c>
      <c r="L126" s="446">
        <v>2236</v>
      </c>
      <c r="M126" s="455"/>
      <c r="N126" s="456"/>
      <c r="O126" s="457"/>
      <c r="P126" s="457"/>
      <c r="Q126" s="458">
        <f>+L126+O126</f>
        <v>2236</v>
      </c>
      <c r="R126" s="242"/>
      <c r="S126" s="243"/>
      <c r="T126" s="244">
        <v>340</v>
      </c>
      <c r="U126" s="244"/>
      <c r="V126" s="244"/>
      <c r="W126" s="225">
        <f>SUM(S126:V126)</f>
        <v>340</v>
      </c>
    </row>
    <row r="127" spans="2:23" s="210" customFormat="1" ht="18.75" customHeight="1">
      <c r="B127" s="439" t="s">
        <v>117</v>
      </c>
      <c r="C127" s="440"/>
      <c r="D127" s="441"/>
      <c r="E127" s="453"/>
      <c r="F127" s="453"/>
      <c r="G127" s="453"/>
      <c r="H127" s="443"/>
      <c r="I127" s="454"/>
      <c r="J127" s="444"/>
      <c r="K127" s="459"/>
      <c r="L127" s="460"/>
      <c r="M127" s="455"/>
      <c r="N127" s="456"/>
      <c r="O127" s="457"/>
      <c r="P127" s="457"/>
      <c r="Q127" s="458"/>
      <c r="R127" s="242"/>
      <c r="S127" s="243"/>
      <c r="T127" s="244"/>
      <c r="U127" s="244"/>
      <c r="V127" s="244"/>
      <c r="W127" s="225"/>
    </row>
    <row r="128" spans="2:23" s="210" customFormat="1" ht="18.75" customHeight="1">
      <c r="B128" s="943" t="s">
        <v>161</v>
      </c>
      <c r="C128" s="440">
        <v>2</v>
      </c>
      <c r="D128" s="461">
        <v>2285.18</v>
      </c>
      <c r="E128" s="453"/>
      <c r="F128" s="453"/>
      <c r="G128" s="453"/>
      <c r="H128" s="443"/>
      <c r="I128" s="454"/>
      <c r="J128" s="444"/>
      <c r="K128" s="462"/>
      <c r="L128" s="446"/>
      <c r="M128" s="447"/>
      <c r="N128" s="448"/>
      <c r="O128" s="449"/>
      <c r="P128" s="449"/>
      <c r="Q128" s="450">
        <f>+D128</f>
        <v>2285.18</v>
      </c>
      <c r="R128" s="242"/>
      <c r="S128" s="243"/>
      <c r="T128" s="244"/>
      <c r="U128" s="244"/>
      <c r="V128" s="244"/>
      <c r="W128" s="225"/>
    </row>
    <row r="129" spans="2:23" s="210" customFormat="1" ht="18.75" customHeight="1">
      <c r="B129" s="910" t="s">
        <v>118</v>
      </c>
      <c r="C129" s="112">
        <v>728</v>
      </c>
      <c r="D129" s="463">
        <v>218700</v>
      </c>
      <c r="E129" s="244"/>
      <c r="F129" s="244"/>
      <c r="G129" s="244"/>
      <c r="H129" s="464"/>
      <c r="I129" s="243"/>
      <c r="J129" s="465"/>
      <c r="K129" s="466"/>
      <c r="L129" s="467"/>
      <c r="M129" s="468"/>
      <c r="N129" s="469"/>
      <c r="O129" s="470"/>
      <c r="P129" s="471"/>
      <c r="Q129" s="472">
        <f>D129</f>
        <v>218700</v>
      </c>
      <c r="R129" s="242"/>
      <c r="S129" s="243"/>
      <c r="T129" s="244"/>
      <c r="U129" s="244"/>
      <c r="V129" s="244"/>
      <c r="W129" s="225"/>
    </row>
    <row r="130" spans="2:23" s="210" customFormat="1" ht="18.75" customHeight="1">
      <c r="B130" s="943" t="s">
        <v>177</v>
      </c>
      <c r="C130" s="440"/>
      <c r="D130" s="461"/>
      <c r="E130" s="453"/>
      <c r="F130" s="453"/>
      <c r="G130" s="453"/>
      <c r="H130" s="443"/>
      <c r="I130" s="454"/>
      <c r="J130" s="444"/>
      <c r="K130" s="462"/>
      <c r="L130" s="446"/>
      <c r="M130" s="447"/>
      <c r="N130" s="448"/>
      <c r="O130" s="449"/>
      <c r="P130" s="449"/>
      <c r="Q130" s="450"/>
      <c r="R130" s="242"/>
      <c r="S130" s="243"/>
      <c r="T130" s="244"/>
      <c r="U130" s="244"/>
      <c r="V130" s="244"/>
      <c r="W130" s="225"/>
    </row>
    <row r="131" spans="2:23" s="210" customFormat="1" ht="29.25" customHeight="1" thickBot="1">
      <c r="B131" s="911" t="s">
        <v>119</v>
      </c>
      <c r="C131" s="473"/>
      <c r="D131" s="474"/>
      <c r="E131" s="401"/>
      <c r="F131" s="401"/>
      <c r="G131" s="401"/>
      <c r="H131" s="475"/>
      <c r="I131" s="400"/>
      <c r="J131" s="476"/>
      <c r="K131" s="477"/>
      <c r="L131" s="478"/>
      <c r="M131" s="479"/>
      <c r="N131" s="480"/>
      <c r="O131" s="481"/>
      <c r="P131" s="482"/>
      <c r="Q131" s="472">
        <f>L131+O131</f>
        <v>0</v>
      </c>
      <c r="R131" s="242"/>
      <c r="S131" s="274"/>
      <c r="T131" s="275"/>
      <c r="U131" s="275"/>
      <c r="V131" s="275"/>
      <c r="W131" s="225"/>
    </row>
    <row r="132" spans="2:23" s="210" customFormat="1" ht="30" customHeight="1" thickBot="1">
      <c r="B132" s="943" t="s">
        <v>176</v>
      </c>
      <c r="C132" s="338"/>
      <c r="D132" s="285"/>
      <c r="E132" s="894"/>
      <c r="F132" s="894"/>
      <c r="G132" s="894"/>
      <c r="H132" s="895"/>
      <c r="I132" s="896"/>
      <c r="J132" s="247"/>
      <c r="K132" s="897"/>
      <c r="L132" s="898"/>
      <c r="M132" s="899"/>
      <c r="N132" s="900"/>
      <c r="O132" s="901"/>
      <c r="P132" s="902"/>
      <c r="Q132" s="903"/>
      <c r="R132" s="242"/>
      <c r="S132" s="904"/>
      <c r="T132" s="905"/>
      <c r="U132" s="905"/>
      <c r="V132" s="905"/>
      <c r="W132" s="906"/>
    </row>
    <row r="133" spans="2:23" ht="16.5" thickBot="1">
      <c r="B133" s="407" t="s">
        <v>120</v>
      </c>
      <c r="C133" s="301">
        <f>C125+C126+C127</f>
        <v>0</v>
      </c>
      <c r="D133" s="310">
        <f aca="true" t="shared" si="34" ref="D133:P133">SUM(D124:D131)</f>
        <v>282523.18</v>
      </c>
      <c r="E133" s="306">
        <f t="shared" si="34"/>
        <v>0</v>
      </c>
      <c r="F133" s="306">
        <f t="shared" si="34"/>
        <v>0</v>
      </c>
      <c r="G133" s="306"/>
      <c r="H133" s="483"/>
      <c r="I133" s="304">
        <f>I125+I126+I127</f>
        <v>7</v>
      </c>
      <c r="J133" s="309">
        <f t="shared" si="34"/>
        <v>1929.84</v>
      </c>
      <c r="K133" s="304">
        <f>K125+K126+K127</f>
        <v>2</v>
      </c>
      <c r="L133" s="309">
        <f t="shared" si="34"/>
        <v>2236</v>
      </c>
      <c r="M133" s="310">
        <f t="shared" si="34"/>
        <v>0</v>
      </c>
      <c r="N133" s="306">
        <f>N125+N126+N127</f>
        <v>0</v>
      </c>
      <c r="O133" s="305">
        <f t="shared" si="34"/>
        <v>0</v>
      </c>
      <c r="P133" s="305">
        <f t="shared" si="34"/>
        <v>0</v>
      </c>
      <c r="Q133" s="308">
        <f>SUM(Q124:Q131)</f>
        <v>286689.02</v>
      </c>
      <c r="R133" s="207"/>
      <c r="S133" s="415">
        <f>SUM(S124:S131)</f>
        <v>0</v>
      </c>
      <c r="T133" s="416">
        <f>SUM(T124:T131)</f>
        <v>340</v>
      </c>
      <c r="U133" s="416">
        <f>SUM(U124:U131)</f>
        <v>0</v>
      </c>
      <c r="V133" s="416">
        <f>SUM(V124:V131)</f>
        <v>0</v>
      </c>
      <c r="W133" s="268">
        <f>SUM(W124:W131)</f>
        <v>340</v>
      </c>
    </row>
    <row r="134" spans="2:23" ht="16.5" thickBot="1">
      <c r="B134" s="484" t="s">
        <v>121</v>
      </c>
      <c r="C134" s="485">
        <f>C123+C133</f>
        <v>737</v>
      </c>
      <c r="D134" s="486">
        <f>D123+D133</f>
        <v>978406.01</v>
      </c>
      <c r="E134" s="487">
        <f>E123+E133</f>
        <v>3</v>
      </c>
      <c r="F134" s="488">
        <f>F123+F133</f>
        <v>6750.790000000001</v>
      </c>
      <c r="G134" s="487"/>
      <c r="H134" s="489">
        <f aca="true" t="shared" si="35" ref="H134:Q134">H123+H133</f>
        <v>702633.62</v>
      </c>
      <c r="I134" s="490">
        <f t="shared" si="35"/>
        <v>478</v>
      </c>
      <c r="J134" s="491">
        <f t="shared" si="35"/>
        <v>224900.78</v>
      </c>
      <c r="K134" s="490">
        <f t="shared" si="35"/>
        <v>78</v>
      </c>
      <c r="L134" s="491">
        <f t="shared" si="35"/>
        <v>122330.9</v>
      </c>
      <c r="M134" s="486">
        <f t="shared" si="35"/>
        <v>0</v>
      </c>
      <c r="N134" s="487">
        <f t="shared" si="35"/>
        <v>617</v>
      </c>
      <c r="O134" s="488">
        <f t="shared" si="35"/>
        <v>679879.37</v>
      </c>
      <c r="P134" s="488">
        <f t="shared" si="35"/>
        <v>0</v>
      </c>
      <c r="Q134" s="492">
        <f t="shared" si="35"/>
        <v>2012267.85</v>
      </c>
      <c r="R134" s="207"/>
      <c r="S134" s="415">
        <f>S123+S133</f>
        <v>0</v>
      </c>
      <c r="T134" s="493">
        <f>+T123+T133</f>
        <v>13056</v>
      </c>
      <c r="U134" s="493">
        <f>+U123+U133</f>
        <v>0</v>
      </c>
      <c r="V134" s="493">
        <f>+V123+V133</f>
        <v>107712</v>
      </c>
      <c r="W134" s="494">
        <f>T134+V134</f>
        <v>120768</v>
      </c>
    </row>
  </sheetData>
  <sheetProtection/>
  <mergeCells count="34">
    <mergeCell ref="Z9:Z11"/>
    <mergeCell ref="AA9:AA11"/>
    <mergeCell ref="E9:E11"/>
    <mergeCell ref="Q9:Q11"/>
    <mergeCell ref="G9:G11"/>
    <mergeCell ref="H9:H11"/>
    <mergeCell ref="I9:I11"/>
    <mergeCell ref="N9:N11"/>
    <mergeCell ref="O9:O11"/>
    <mergeCell ref="P9:P11"/>
    <mergeCell ref="Y9:Y11"/>
    <mergeCell ref="B12:Q12"/>
    <mergeCell ref="S12:W12"/>
    <mergeCell ref="F9:F11"/>
    <mergeCell ref="K9:K11"/>
    <mergeCell ref="T9:T11"/>
    <mergeCell ref="U9:U11"/>
    <mergeCell ref="S50:W50"/>
    <mergeCell ref="J9:J11"/>
    <mergeCell ref="V9:V11"/>
    <mergeCell ref="W9:W11"/>
    <mergeCell ref="L9:L11"/>
    <mergeCell ref="M9:M11"/>
    <mergeCell ref="S9:S11"/>
    <mergeCell ref="B1:D1"/>
    <mergeCell ref="K1:O1"/>
    <mergeCell ref="B2:AA2"/>
    <mergeCell ref="B7:B11"/>
    <mergeCell ref="S7:W7"/>
    <mergeCell ref="C8:Q8"/>
    <mergeCell ref="S8:W8"/>
    <mergeCell ref="Y8:AA8"/>
    <mergeCell ref="C9:C11"/>
    <mergeCell ref="D9:D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134"/>
  <sheetViews>
    <sheetView zoomScale="82" zoomScaleNormal="82" zoomScalePageLayoutView="0" workbookViewId="0" topLeftCell="L117">
      <selection activeCell="Y44" sqref="Y44:AA48"/>
    </sheetView>
  </sheetViews>
  <sheetFormatPr defaultColWidth="11.421875" defaultRowHeight="15"/>
  <cols>
    <col min="1" max="1" width="4.00390625" style="0" customWidth="1"/>
    <col min="2" max="2" width="38.28125" style="0" customWidth="1"/>
    <col min="3" max="3" width="10.7109375" style="0" customWidth="1"/>
    <col min="4" max="4" width="16.7109375" style="0" customWidth="1"/>
    <col min="5" max="5" width="7.7109375" style="0" customWidth="1"/>
    <col min="6" max="6" width="16.28125" style="0" customWidth="1"/>
    <col min="7" max="7" width="6.8515625" style="0" customWidth="1"/>
    <col min="8" max="8" width="14.7109375" style="192" customWidth="1"/>
    <col min="9" max="9" width="9.00390625" style="0" customWidth="1"/>
    <col min="10" max="10" width="16.421875" style="0" customWidth="1"/>
    <col min="11" max="11" width="7.28125" style="0" customWidth="1"/>
    <col min="12" max="12" width="15.57421875" style="0" customWidth="1"/>
    <col min="13" max="13" width="11.7109375" style="0" bestFit="1" customWidth="1"/>
    <col min="14" max="14" width="8.00390625" style="0" customWidth="1"/>
    <col min="15" max="15" width="15.00390625" style="0" customWidth="1"/>
    <col min="16" max="16" width="11.7109375" style="0" bestFit="1" customWidth="1"/>
    <col min="17" max="17" width="16.421875" style="498" customWidth="1"/>
    <col min="18" max="18" width="1.7109375" style="0" customWidth="1"/>
    <col min="19" max="19" width="8.421875" style="0" customWidth="1"/>
    <col min="20" max="20" width="14.421875" style="0" customWidth="1"/>
    <col min="21" max="21" width="7.7109375" style="0" customWidth="1"/>
    <col min="22" max="22" width="14.421875" style="0" customWidth="1"/>
    <col min="23" max="23" width="15.57421875" style="0" customWidth="1"/>
    <col min="24" max="24" width="2.7109375" style="0" customWidth="1"/>
    <col min="25" max="25" width="38.421875" style="0" customWidth="1"/>
    <col min="26" max="26" width="8.140625" style="0" customWidth="1"/>
    <col min="27" max="27" width="15.8515625" style="0" customWidth="1"/>
  </cols>
  <sheetData>
    <row r="1" spans="2:23" ht="15">
      <c r="B1" s="1170" t="s">
        <v>0</v>
      </c>
      <c r="C1" s="1170"/>
      <c r="D1" s="1170"/>
      <c r="E1" s="173"/>
      <c r="F1" s="173"/>
      <c r="G1" s="173"/>
      <c r="H1" s="174"/>
      <c r="I1" s="173"/>
      <c r="J1" s="173"/>
      <c r="K1" s="1171"/>
      <c r="L1" s="1171"/>
      <c r="M1" s="1171"/>
      <c r="N1" s="1171"/>
      <c r="O1" s="1171"/>
      <c r="P1" s="173"/>
      <c r="Q1" s="173"/>
      <c r="R1" s="173"/>
      <c r="S1" s="173"/>
      <c r="T1" s="173"/>
      <c r="U1" s="173"/>
      <c r="V1" s="173"/>
      <c r="W1" s="173"/>
    </row>
    <row r="2" spans="2:27" ht="15">
      <c r="B2" s="1143" t="s">
        <v>140</v>
      </c>
      <c r="C2" s="1143"/>
      <c r="D2" s="1143"/>
      <c r="E2" s="1143"/>
      <c r="F2" s="1143"/>
      <c r="G2" s="1143"/>
      <c r="H2" s="1143"/>
      <c r="I2" s="1143"/>
      <c r="J2" s="1143"/>
      <c r="K2" s="1143"/>
      <c r="L2" s="1143"/>
      <c r="M2" s="1143"/>
      <c r="N2" s="1143"/>
      <c r="O2" s="1143"/>
      <c r="P2" s="1143"/>
      <c r="Q2" s="1143"/>
      <c r="R2" s="1143"/>
      <c r="S2" s="1143"/>
      <c r="T2" s="1143"/>
      <c r="U2" s="1143"/>
      <c r="V2" s="1143"/>
      <c r="W2" s="1143"/>
      <c r="X2" s="1143"/>
      <c r="Y2" s="1143"/>
      <c r="Z2" s="1143"/>
      <c r="AA2" s="1143"/>
    </row>
    <row r="3" spans="2:23" ht="15">
      <c r="B3" s="193" t="s">
        <v>141</v>
      </c>
      <c r="C3" s="4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94"/>
      <c r="O3" s="176"/>
      <c r="P3" s="176"/>
      <c r="Q3" s="194"/>
      <c r="R3" s="6"/>
      <c r="S3" s="6"/>
      <c r="T3" s="6"/>
      <c r="U3" s="6"/>
      <c r="V3" s="6"/>
      <c r="W3" s="6"/>
    </row>
    <row r="4" spans="2:18" ht="15">
      <c r="B4" s="193" t="s">
        <v>124</v>
      </c>
      <c r="C4" s="4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Q4" s="194"/>
      <c r="R4" s="176"/>
    </row>
    <row r="5" spans="2:18" ht="15">
      <c r="B5" s="193" t="s">
        <v>129</v>
      </c>
      <c r="C5" s="4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Q5" s="194"/>
      <c r="R5" s="176"/>
    </row>
    <row r="6" spans="2:23" ht="16.5" thickBot="1">
      <c r="B6" s="195" t="s">
        <v>130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76"/>
      <c r="W6" s="179"/>
    </row>
    <row r="7" spans="2:23" s="1" customFormat="1" ht="18.75" customHeight="1" thickBot="1">
      <c r="B7" s="1139" t="s">
        <v>1</v>
      </c>
      <c r="C7" s="10" t="s">
        <v>2</v>
      </c>
      <c r="D7" s="11"/>
      <c r="E7" s="11"/>
      <c r="F7" s="11"/>
      <c r="G7" s="11"/>
      <c r="H7" s="196"/>
      <c r="I7" s="11"/>
      <c r="J7" s="11"/>
      <c r="K7" s="11"/>
      <c r="L7" s="11"/>
      <c r="M7" s="11"/>
      <c r="N7" s="11"/>
      <c r="O7" s="11"/>
      <c r="P7" s="11"/>
      <c r="Q7" s="495"/>
      <c r="R7" s="13"/>
      <c r="S7" s="1116" t="s">
        <v>3</v>
      </c>
      <c r="T7" s="1144"/>
      <c r="U7" s="1144"/>
      <c r="V7" s="1144"/>
      <c r="W7" s="1145"/>
    </row>
    <row r="8" spans="2:27" s="197" customFormat="1" ht="19.5" customHeight="1" thickBot="1">
      <c r="B8" s="1140"/>
      <c r="C8" s="1110" t="s">
        <v>4</v>
      </c>
      <c r="D8" s="1111"/>
      <c r="E8" s="1111"/>
      <c r="F8" s="1111"/>
      <c r="G8" s="1111"/>
      <c r="H8" s="1111"/>
      <c r="I8" s="1111"/>
      <c r="J8" s="1111"/>
      <c r="K8" s="1111"/>
      <c r="L8" s="1111"/>
      <c r="M8" s="1111"/>
      <c r="N8" s="1111"/>
      <c r="O8" s="1111"/>
      <c r="P8" s="1111"/>
      <c r="Q8" s="1112"/>
      <c r="R8" s="14"/>
      <c r="S8" s="1113"/>
      <c r="T8" s="1114"/>
      <c r="U8" s="1114"/>
      <c r="V8" s="1114"/>
      <c r="W8" s="1115"/>
      <c r="Y8" s="1116" t="s">
        <v>5</v>
      </c>
      <c r="Z8" s="1117"/>
      <c r="AA8" s="1118"/>
    </row>
    <row r="9" spans="2:27" s="197" customFormat="1" ht="21.75" customHeight="1">
      <c r="B9" s="1140"/>
      <c r="C9" s="1126" t="s">
        <v>6</v>
      </c>
      <c r="D9" s="1131" t="s">
        <v>7</v>
      </c>
      <c r="E9" s="1131" t="s">
        <v>8</v>
      </c>
      <c r="F9" s="1131" t="s">
        <v>9</v>
      </c>
      <c r="G9" s="1131" t="s">
        <v>10</v>
      </c>
      <c r="H9" s="1128" t="s">
        <v>11</v>
      </c>
      <c r="I9" s="1121" t="s">
        <v>8</v>
      </c>
      <c r="J9" s="1131" t="s">
        <v>12</v>
      </c>
      <c r="K9" s="1121" t="s">
        <v>8</v>
      </c>
      <c r="L9" s="1119" t="s">
        <v>13</v>
      </c>
      <c r="M9" s="1154" t="s">
        <v>131</v>
      </c>
      <c r="N9" s="1121" t="s">
        <v>8</v>
      </c>
      <c r="O9" s="1119" t="s">
        <v>15</v>
      </c>
      <c r="P9" s="1154" t="s">
        <v>132</v>
      </c>
      <c r="Q9" s="1149" t="s">
        <v>17</v>
      </c>
      <c r="R9" s="15"/>
      <c r="S9" s="1133" t="s">
        <v>133</v>
      </c>
      <c r="T9" s="1151" t="s">
        <v>134</v>
      </c>
      <c r="U9" s="1151" t="s">
        <v>19</v>
      </c>
      <c r="V9" s="1151" t="s">
        <v>135</v>
      </c>
      <c r="W9" s="1136" t="s">
        <v>136</v>
      </c>
      <c r="Y9" s="1139" t="s">
        <v>1</v>
      </c>
      <c r="Z9" s="1146" t="s">
        <v>8</v>
      </c>
      <c r="AA9" s="1123" t="s">
        <v>21</v>
      </c>
    </row>
    <row r="10" spans="2:27" s="197" customFormat="1" ht="21.75" customHeight="1">
      <c r="B10" s="1140"/>
      <c r="C10" s="1127"/>
      <c r="D10" s="1132"/>
      <c r="E10" s="1161"/>
      <c r="F10" s="1132"/>
      <c r="G10" s="1161"/>
      <c r="H10" s="1129"/>
      <c r="I10" s="1120"/>
      <c r="J10" s="1132"/>
      <c r="K10" s="1120"/>
      <c r="L10" s="1120"/>
      <c r="M10" s="1132"/>
      <c r="N10" s="1120"/>
      <c r="O10" s="1120"/>
      <c r="P10" s="1132"/>
      <c r="Q10" s="1150"/>
      <c r="R10" s="17"/>
      <c r="S10" s="1134"/>
      <c r="T10" s="1152"/>
      <c r="U10" s="1152"/>
      <c r="V10" s="1152"/>
      <c r="W10" s="1137"/>
      <c r="Y10" s="1140"/>
      <c r="Z10" s="1147"/>
      <c r="AA10" s="1124"/>
    </row>
    <row r="11" spans="2:27" s="197" customFormat="1" ht="21.75" customHeight="1" thickBot="1">
      <c r="B11" s="1140"/>
      <c r="C11" s="1127"/>
      <c r="D11" s="1132"/>
      <c r="E11" s="1161"/>
      <c r="F11" s="1132"/>
      <c r="G11" s="1163"/>
      <c r="H11" s="1130"/>
      <c r="I11" s="1120"/>
      <c r="J11" s="1132"/>
      <c r="K11" s="1122"/>
      <c r="L11" s="1120"/>
      <c r="M11" s="1132"/>
      <c r="N11" s="1122"/>
      <c r="O11" s="1120"/>
      <c r="P11" s="1132"/>
      <c r="Q11" s="1150"/>
      <c r="R11" s="17"/>
      <c r="S11" s="1135"/>
      <c r="T11" s="1153"/>
      <c r="U11" s="1153"/>
      <c r="V11" s="1153"/>
      <c r="W11" s="1138"/>
      <c r="Y11" s="1140"/>
      <c r="Z11" s="1148"/>
      <c r="AA11" s="1125"/>
    </row>
    <row r="12" spans="2:27" s="1" customFormat="1" ht="21" customHeight="1" thickBot="1">
      <c r="B12" s="1175" t="s">
        <v>26</v>
      </c>
      <c r="C12" s="1176"/>
      <c r="D12" s="1176"/>
      <c r="E12" s="1176"/>
      <c r="F12" s="1176"/>
      <c r="G12" s="1176"/>
      <c r="H12" s="1176"/>
      <c r="I12" s="1176"/>
      <c r="J12" s="1176"/>
      <c r="K12" s="1176"/>
      <c r="L12" s="1176"/>
      <c r="M12" s="1176"/>
      <c r="N12" s="1176"/>
      <c r="O12" s="1176"/>
      <c r="P12" s="1176"/>
      <c r="Q12" s="1177"/>
      <c r="R12" s="17"/>
      <c r="S12" s="1178" t="s">
        <v>26</v>
      </c>
      <c r="T12" s="1179"/>
      <c r="U12" s="1179"/>
      <c r="V12" s="1179"/>
      <c r="W12" s="1180"/>
      <c r="Y12" s="20" t="s">
        <v>26</v>
      </c>
      <c r="Z12" s="21"/>
      <c r="AA12" s="22"/>
    </row>
    <row r="13" spans="2:27" s="210" customFormat="1" ht="24" customHeight="1" thickBot="1">
      <c r="B13" s="198" t="s">
        <v>27</v>
      </c>
      <c r="C13" s="199">
        <f>SUM(C14:C22)</f>
        <v>11</v>
      </c>
      <c r="D13" s="200">
        <f aca="true" t="shared" si="0" ref="D13:Q13">SUM(D14:D22)</f>
        <v>24200.97</v>
      </c>
      <c r="E13" s="201">
        <f t="shared" si="0"/>
        <v>0</v>
      </c>
      <c r="F13" s="202">
        <f t="shared" si="0"/>
        <v>0</v>
      </c>
      <c r="G13" s="203">
        <f>SUM(G14:G22)</f>
        <v>11</v>
      </c>
      <c r="H13" s="204">
        <f t="shared" si="0"/>
        <v>24200.97</v>
      </c>
      <c r="I13" s="203">
        <f t="shared" si="0"/>
        <v>0</v>
      </c>
      <c r="J13" s="204">
        <f t="shared" si="0"/>
        <v>0</v>
      </c>
      <c r="K13" s="199">
        <f t="shared" si="0"/>
        <v>11</v>
      </c>
      <c r="L13" s="205">
        <f t="shared" si="0"/>
        <v>49238</v>
      </c>
      <c r="M13" s="206">
        <f t="shared" si="0"/>
        <v>0</v>
      </c>
      <c r="N13" s="201">
        <f t="shared" si="0"/>
        <v>0</v>
      </c>
      <c r="O13" s="200">
        <f t="shared" si="0"/>
        <v>0</v>
      </c>
      <c r="P13" s="200">
        <f t="shared" si="0"/>
        <v>0</v>
      </c>
      <c r="Q13" s="204">
        <f t="shared" si="0"/>
        <v>73438.97</v>
      </c>
      <c r="R13" s="207"/>
      <c r="S13" s="208">
        <f>SUM(S14:S22)</f>
        <v>0</v>
      </c>
      <c r="T13" s="209">
        <f>SUM(T14:T22)</f>
        <v>0</v>
      </c>
      <c r="U13" s="209">
        <f>SUM(U14:U22)</f>
        <v>0</v>
      </c>
      <c r="V13" s="209">
        <f>SUM(V14:V22)</f>
        <v>0</v>
      </c>
      <c r="W13" s="204">
        <f>SUM(W14:W22)</f>
        <v>0</v>
      </c>
      <c r="Y13" s="211" t="s">
        <v>27</v>
      </c>
      <c r="Z13" s="212">
        <f>SUM(Z14:Z22)</f>
        <v>3</v>
      </c>
      <c r="AA13" s="204">
        <f>SUM(AA14:AA22)</f>
        <v>6359.27</v>
      </c>
    </row>
    <row r="14" spans="2:27" s="210" customFormat="1" ht="18.75" customHeight="1">
      <c r="B14" s="213" t="s">
        <v>28</v>
      </c>
      <c r="C14" s="214"/>
      <c r="D14" s="215"/>
      <c r="E14" s="216"/>
      <c r="F14" s="217"/>
      <c r="G14" s="218"/>
      <c r="H14" s="219"/>
      <c r="I14" s="220"/>
      <c r="J14" s="221"/>
      <c r="K14" s="214"/>
      <c r="L14" s="222"/>
      <c r="M14" s="215"/>
      <c r="N14" s="223"/>
      <c r="O14" s="224"/>
      <c r="P14" s="224"/>
      <c r="Q14" s="496">
        <f>H14+J14+L14+M14+O14+P14</f>
        <v>0</v>
      </c>
      <c r="R14" s="207"/>
      <c r="S14" s="226"/>
      <c r="T14" s="227"/>
      <c r="U14" s="227"/>
      <c r="V14" s="227"/>
      <c r="W14" s="225">
        <f>SUM(S14:V14)</f>
        <v>0</v>
      </c>
      <c r="Y14" s="228"/>
      <c r="Z14" s="229"/>
      <c r="AA14" s="230"/>
    </row>
    <row r="15" spans="2:27" s="210" customFormat="1" ht="18.75" customHeight="1">
      <c r="B15" s="231" t="s">
        <v>29</v>
      </c>
      <c r="C15" s="112"/>
      <c r="D15" s="232"/>
      <c r="E15" s="233"/>
      <c r="F15" s="234"/>
      <c r="G15" s="235"/>
      <c r="H15" s="236"/>
      <c r="I15" s="237"/>
      <c r="J15" s="238"/>
      <c r="K15" s="112"/>
      <c r="L15" s="239"/>
      <c r="M15" s="232"/>
      <c r="N15" s="240"/>
      <c r="O15" s="241"/>
      <c r="P15" s="241"/>
      <c r="Q15" s="496">
        <f aca="true" t="shared" si="1" ref="Q15:Q42">H15+J15+L15+M15+O15+P15</f>
        <v>0</v>
      </c>
      <c r="R15" s="242"/>
      <c r="S15" s="243"/>
      <c r="T15" s="244"/>
      <c r="U15" s="244"/>
      <c r="V15" s="244"/>
      <c r="W15" s="225">
        <f>SUM(S15:V15)</f>
        <v>0</v>
      </c>
      <c r="Y15" s="245" t="s">
        <v>29</v>
      </c>
      <c r="Z15" s="246"/>
      <c r="AA15" s="247"/>
    </row>
    <row r="16" spans="2:27" s="210" customFormat="1" ht="18.75" customHeight="1">
      <c r="B16" s="231" t="s">
        <v>30</v>
      </c>
      <c r="C16" s="112"/>
      <c r="D16" s="232"/>
      <c r="E16" s="233"/>
      <c r="F16" s="234"/>
      <c r="G16" s="235"/>
      <c r="H16" s="236"/>
      <c r="I16" s="237"/>
      <c r="J16" s="238"/>
      <c r="K16" s="112"/>
      <c r="L16" s="239"/>
      <c r="M16" s="232"/>
      <c r="N16" s="240"/>
      <c r="O16" s="241"/>
      <c r="P16" s="241"/>
      <c r="Q16" s="496">
        <f t="shared" si="1"/>
        <v>0</v>
      </c>
      <c r="R16" s="242"/>
      <c r="S16" s="243"/>
      <c r="T16" s="244"/>
      <c r="U16" s="244"/>
      <c r="V16" s="244"/>
      <c r="W16" s="225">
        <f aca="true" t="shared" si="2" ref="W16:W47">SUM(S16:V16)</f>
        <v>0</v>
      </c>
      <c r="Y16" s="245" t="s">
        <v>30</v>
      </c>
      <c r="Z16" s="246"/>
      <c r="AA16" s="247"/>
    </row>
    <row r="17" spans="2:27" s="210" customFormat="1" ht="18.75" customHeight="1">
      <c r="B17" s="231" t="s">
        <v>31</v>
      </c>
      <c r="C17" s="112"/>
      <c r="D17" s="232"/>
      <c r="E17" s="233"/>
      <c r="F17" s="234"/>
      <c r="G17" s="235"/>
      <c r="H17" s="236"/>
      <c r="I17" s="237"/>
      <c r="J17" s="238"/>
      <c r="K17" s="112"/>
      <c r="L17" s="239"/>
      <c r="M17" s="232"/>
      <c r="N17" s="240"/>
      <c r="O17" s="241"/>
      <c r="P17" s="241"/>
      <c r="Q17" s="496">
        <f t="shared" si="1"/>
        <v>0</v>
      </c>
      <c r="R17" s="242"/>
      <c r="S17" s="243"/>
      <c r="T17" s="244"/>
      <c r="U17" s="244"/>
      <c r="V17" s="244"/>
      <c r="W17" s="225">
        <f t="shared" si="2"/>
        <v>0</v>
      </c>
      <c r="Y17" s="245" t="s">
        <v>31</v>
      </c>
      <c r="Z17" s="246"/>
      <c r="AA17" s="247"/>
    </row>
    <row r="18" spans="2:27" s="210" customFormat="1" ht="18.75" customHeight="1">
      <c r="B18" s="231" t="s">
        <v>32</v>
      </c>
      <c r="C18" s="112">
        <v>1</v>
      </c>
      <c r="D18" s="232">
        <v>3717.44</v>
      </c>
      <c r="E18" s="233"/>
      <c r="F18" s="234"/>
      <c r="G18" s="235">
        <f aca="true" t="shared" si="3" ref="G18:H20">C18+E18</f>
        <v>1</v>
      </c>
      <c r="H18" s="236">
        <f t="shared" si="3"/>
        <v>3717.44</v>
      </c>
      <c r="I18" s="237"/>
      <c r="J18" s="238"/>
      <c r="K18" s="248">
        <f>G18+I18</f>
        <v>1</v>
      </c>
      <c r="L18" s="239">
        <v>8658</v>
      </c>
      <c r="M18" s="232"/>
      <c r="N18" s="240"/>
      <c r="O18" s="241"/>
      <c r="P18" s="241"/>
      <c r="Q18" s="496">
        <f t="shared" si="1"/>
        <v>12375.44</v>
      </c>
      <c r="R18" s="242"/>
      <c r="S18" s="243"/>
      <c r="T18" s="244"/>
      <c r="U18" s="244"/>
      <c r="V18" s="244"/>
      <c r="W18" s="225">
        <f t="shared" si="2"/>
        <v>0</v>
      </c>
      <c r="Y18" s="245" t="s">
        <v>32</v>
      </c>
      <c r="Z18" s="246"/>
      <c r="AA18" s="247"/>
    </row>
    <row r="19" spans="2:27" s="210" customFormat="1" ht="18.75" customHeight="1">
      <c r="B19" s="231" t="s">
        <v>33</v>
      </c>
      <c r="C19" s="112">
        <v>3</v>
      </c>
      <c r="D19" s="232">
        <f>7189.31+1077.92</f>
        <v>8267.23</v>
      </c>
      <c r="E19" s="244"/>
      <c r="F19" s="236"/>
      <c r="G19" s="235">
        <f t="shared" si="3"/>
        <v>3</v>
      </c>
      <c r="H19" s="236">
        <f t="shared" si="3"/>
        <v>8267.23</v>
      </c>
      <c r="I19" s="237"/>
      <c r="J19" s="238"/>
      <c r="K19" s="248">
        <f>G19+I19</f>
        <v>3</v>
      </c>
      <c r="L19" s="239">
        <v>16374</v>
      </c>
      <c r="M19" s="232"/>
      <c r="N19" s="240"/>
      <c r="O19" s="241"/>
      <c r="P19" s="241"/>
      <c r="Q19" s="496">
        <f t="shared" si="1"/>
        <v>24641.23</v>
      </c>
      <c r="R19" s="242"/>
      <c r="S19" s="243"/>
      <c r="T19" s="244"/>
      <c r="U19" s="244"/>
      <c r="V19" s="244"/>
      <c r="W19" s="225">
        <f t="shared" si="2"/>
        <v>0</v>
      </c>
      <c r="Y19" s="245" t="s">
        <v>33</v>
      </c>
      <c r="Z19" s="246">
        <v>1</v>
      </c>
      <c r="AA19" s="247">
        <v>2007.01</v>
      </c>
    </row>
    <row r="20" spans="2:27" s="210" customFormat="1" ht="18.75" customHeight="1">
      <c r="B20" s="231" t="s">
        <v>34</v>
      </c>
      <c r="C20" s="112">
        <v>7</v>
      </c>
      <c r="D20" s="232">
        <f>9133.9+3082.4</f>
        <v>12216.3</v>
      </c>
      <c r="E20" s="233"/>
      <c r="F20" s="234"/>
      <c r="G20" s="235">
        <f t="shared" si="3"/>
        <v>7</v>
      </c>
      <c r="H20" s="236">
        <f t="shared" si="3"/>
        <v>12216.3</v>
      </c>
      <c r="I20" s="237"/>
      <c r="J20" s="238"/>
      <c r="K20" s="248">
        <f>G20+I20</f>
        <v>7</v>
      </c>
      <c r="L20" s="239">
        <v>24206</v>
      </c>
      <c r="M20" s="232"/>
      <c r="N20" s="240"/>
      <c r="O20" s="241"/>
      <c r="P20" s="241"/>
      <c r="Q20" s="496">
        <f t="shared" si="1"/>
        <v>36422.3</v>
      </c>
      <c r="R20" s="242"/>
      <c r="S20" s="243"/>
      <c r="T20" s="244"/>
      <c r="U20" s="244"/>
      <c r="V20" s="244"/>
      <c r="W20" s="225">
        <f t="shared" si="2"/>
        <v>0</v>
      </c>
      <c r="Y20" s="245" t="s">
        <v>34</v>
      </c>
      <c r="Z20" s="246">
        <v>1</v>
      </c>
      <c r="AA20" s="247">
        <v>2701.49</v>
      </c>
    </row>
    <row r="21" spans="2:27" s="210" customFormat="1" ht="18.75" customHeight="1">
      <c r="B21" s="231" t="s">
        <v>35</v>
      </c>
      <c r="C21" s="112"/>
      <c r="D21" s="232"/>
      <c r="E21" s="233"/>
      <c r="F21" s="234"/>
      <c r="G21" s="235"/>
      <c r="H21" s="236"/>
      <c r="I21" s="237"/>
      <c r="J21" s="238"/>
      <c r="K21" s="112"/>
      <c r="L21" s="239"/>
      <c r="M21" s="232"/>
      <c r="N21" s="240"/>
      <c r="O21" s="241"/>
      <c r="P21" s="241"/>
      <c r="Q21" s="496">
        <f t="shared" si="1"/>
        <v>0</v>
      </c>
      <c r="R21" s="242"/>
      <c r="S21" s="243"/>
      <c r="T21" s="244"/>
      <c r="U21" s="244"/>
      <c r="V21" s="244"/>
      <c r="W21" s="225">
        <f t="shared" si="2"/>
        <v>0</v>
      </c>
      <c r="Y21" s="245" t="s">
        <v>35</v>
      </c>
      <c r="Z21" s="246"/>
      <c r="AA21" s="247"/>
    </row>
    <row r="22" spans="2:27" s="210" customFormat="1" ht="18.75" customHeight="1" thickBot="1">
      <c r="B22" s="249" t="s">
        <v>36</v>
      </c>
      <c r="C22" s="250"/>
      <c r="D22" s="251"/>
      <c r="E22" s="252"/>
      <c r="F22" s="253"/>
      <c r="G22" s="254"/>
      <c r="H22" s="255"/>
      <c r="I22" s="256"/>
      <c r="J22" s="257"/>
      <c r="K22" s="250"/>
      <c r="L22" s="258"/>
      <c r="M22" s="251"/>
      <c r="N22" s="259"/>
      <c r="O22" s="260"/>
      <c r="P22" s="260"/>
      <c r="Q22" s="496">
        <f t="shared" si="1"/>
        <v>0</v>
      </c>
      <c r="R22" s="242"/>
      <c r="S22" s="243"/>
      <c r="T22" s="244"/>
      <c r="U22" s="244"/>
      <c r="V22" s="244"/>
      <c r="W22" s="225">
        <f t="shared" si="2"/>
        <v>0</v>
      </c>
      <c r="Y22" s="245" t="s">
        <v>36</v>
      </c>
      <c r="Z22" s="246">
        <v>1</v>
      </c>
      <c r="AA22" s="247">
        <v>1650.77</v>
      </c>
    </row>
    <row r="23" spans="2:27" s="210" customFormat="1" ht="24" customHeight="1" thickBot="1">
      <c r="B23" s="198" t="s">
        <v>37</v>
      </c>
      <c r="C23" s="199">
        <f>SUM(C24:C29)</f>
        <v>13</v>
      </c>
      <c r="D23" s="209">
        <f>SUM(D24:D29)</f>
        <v>9143.84</v>
      </c>
      <c r="E23" s="200"/>
      <c r="F23" s="261"/>
      <c r="G23" s="199">
        <f>SUM(G24:G29)</f>
        <v>13</v>
      </c>
      <c r="H23" s="262">
        <f>SUM(H24:H29)</f>
        <v>9143.84</v>
      </c>
      <c r="I23" s="263">
        <f>SUM(I24:I29)</f>
        <v>0</v>
      </c>
      <c r="J23" s="264">
        <f>SUM(I24:I29)</f>
        <v>0</v>
      </c>
      <c r="K23" s="199">
        <f>SUM(K24:K29)</f>
        <v>10</v>
      </c>
      <c r="L23" s="205">
        <f>SUM(L24:L29)</f>
        <v>10955.64</v>
      </c>
      <c r="M23" s="206">
        <f>SUM(M24:M29)</f>
        <v>0</v>
      </c>
      <c r="N23" s="265">
        <f>SUM(M24:M29)</f>
        <v>0</v>
      </c>
      <c r="O23" s="266">
        <f>SUM(N24:N29)</f>
        <v>0</v>
      </c>
      <c r="P23" s="266">
        <f>SUM(O24:O29)</f>
        <v>0</v>
      </c>
      <c r="Q23" s="267">
        <f>SUM(Q24:Q29)</f>
        <v>20099.48</v>
      </c>
      <c r="R23" s="242"/>
      <c r="S23" s="208">
        <f>SUM(S24:S29)</f>
        <v>0</v>
      </c>
      <c r="T23" s="209">
        <f>SUM(T24:T29)</f>
        <v>0</v>
      </c>
      <c r="U23" s="209">
        <f>SUM(U24:U29)</f>
        <v>0</v>
      </c>
      <c r="V23" s="209">
        <f>SUM(V24:V29)</f>
        <v>0</v>
      </c>
      <c r="W23" s="268">
        <f>SUM(W24:W29)</f>
        <v>0</v>
      </c>
      <c r="Y23" s="211" t="s">
        <v>137</v>
      </c>
      <c r="Z23" s="212">
        <f>SUM(Z24:Z29)</f>
        <v>10</v>
      </c>
      <c r="AA23" s="204">
        <f>SUM(AA24:AA29)</f>
        <v>6831.76</v>
      </c>
    </row>
    <row r="24" spans="2:27" s="210" customFormat="1" ht="18.75" customHeight="1">
      <c r="B24" s="213" t="s">
        <v>39</v>
      </c>
      <c r="C24" s="214"/>
      <c r="D24" s="232"/>
      <c r="E24" s="233"/>
      <c r="F24" s="234"/>
      <c r="G24" s="235"/>
      <c r="H24" s="269"/>
      <c r="I24" s="237"/>
      <c r="J24" s="221"/>
      <c r="K24" s="214"/>
      <c r="L24" s="222"/>
      <c r="M24" s="232"/>
      <c r="N24" s="240"/>
      <c r="O24" s="241"/>
      <c r="P24" s="241"/>
      <c r="Q24" s="496">
        <f t="shared" si="1"/>
        <v>0</v>
      </c>
      <c r="R24" s="242"/>
      <c r="S24" s="226"/>
      <c r="T24" s="227"/>
      <c r="U24" s="227"/>
      <c r="V24" s="227"/>
      <c r="W24" s="270">
        <f t="shared" si="2"/>
        <v>0</v>
      </c>
      <c r="Y24" s="271" t="s">
        <v>40</v>
      </c>
      <c r="Z24" s="246">
        <v>3</v>
      </c>
      <c r="AA24" s="247">
        <v>1533.6</v>
      </c>
    </row>
    <row r="25" spans="2:27" s="210" customFormat="1" ht="18.75" customHeight="1">
      <c r="B25" s="272" t="s">
        <v>41</v>
      </c>
      <c r="C25" s="112"/>
      <c r="D25" s="232"/>
      <c r="E25" s="233"/>
      <c r="F25" s="234"/>
      <c r="G25" s="235"/>
      <c r="H25" s="236"/>
      <c r="I25" s="237"/>
      <c r="J25" s="238"/>
      <c r="K25" s="112"/>
      <c r="L25" s="239"/>
      <c r="M25" s="232"/>
      <c r="N25" s="240"/>
      <c r="O25" s="241"/>
      <c r="P25" s="241"/>
      <c r="Q25" s="496">
        <f t="shared" si="1"/>
        <v>0</v>
      </c>
      <c r="R25" s="242"/>
      <c r="S25" s="243"/>
      <c r="T25" s="244"/>
      <c r="U25" s="244"/>
      <c r="V25" s="244"/>
      <c r="W25" s="225">
        <f t="shared" si="2"/>
        <v>0</v>
      </c>
      <c r="Y25" s="271" t="s">
        <v>42</v>
      </c>
      <c r="Z25" s="246">
        <v>1</v>
      </c>
      <c r="AA25" s="247">
        <v>781.28</v>
      </c>
    </row>
    <row r="26" spans="2:27" s="210" customFormat="1" ht="18.75" customHeight="1">
      <c r="B26" s="272" t="s">
        <v>43</v>
      </c>
      <c r="C26" s="112"/>
      <c r="D26" s="232"/>
      <c r="E26" s="233"/>
      <c r="F26" s="234"/>
      <c r="G26" s="235"/>
      <c r="H26" s="236"/>
      <c r="I26" s="237"/>
      <c r="J26" s="238"/>
      <c r="K26" s="112"/>
      <c r="L26" s="239"/>
      <c r="M26" s="232"/>
      <c r="N26" s="240"/>
      <c r="O26" s="241"/>
      <c r="P26" s="241"/>
      <c r="Q26" s="496">
        <f t="shared" si="1"/>
        <v>0</v>
      </c>
      <c r="R26" s="242"/>
      <c r="S26" s="243"/>
      <c r="T26" s="244"/>
      <c r="U26" s="244"/>
      <c r="V26" s="244"/>
      <c r="W26" s="225">
        <f t="shared" si="2"/>
        <v>0</v>
      </c>
      <c r="Y26" s="271" t="s">
        <v>44</v>
      </c>
      <c r="Z26" s="246">
        <v>3</v>
      </c>
      <c r="AA26" s="247">
        <v>2332.16</v>
      </c>
    </row>
    <row r="27" spans="2:27" s="210" customFormat="1" ht="18.75" customHeight="1">
      <c r="B27" s="272" t="s">
        <v>45</v>
      </c>
      <c r="C27" s="112">
        <v>5</v>
      </c>
      <c r="D27" s="232">
        <v>3545.16</v>
      </c>
      <c r="E27" s="233"/>
      <c r="F27" s="234"/>
      <c r="G27" s="235">
        <f aca="true" t="shared" si="4" ref="G27:H29">C27+E27</f>
        <v>5</v>
      </c>
      <c r="H27" s="236">
        <f t="shared" si="4"/>
        <v>3545.16</v>
      </c>
      <c r="I27" s="237"/>
      <c r="J27" s="238"/>
      <c r="K27" s="112">
        <v>3</v>
      </c>
      <c r="L27" s="239">
        <v>3294</v>
      </c>
      <c r="M27" s="232"/>
      <c r="N27" s="240"/>
      <c r="O27" s="241"/>
      <c r="P27" s="241"/>
      <c r="Q27" s="496">
        <f t="shared" si="1"/>
        <v>6839.16</v>
      </c>
      <c r="R27" s="242"/>
      <c r="S27" s="243"/>
      <c r="T27" s="244"/>
      <c r="U27" s="244"/>
      <c r="V27" s="244"/>
      <c r="W27" s="225">
        <f t="shared" si="2"/>
        <v>0</v>
      </c>
      <c r="Y27" s="271" t="s">
        <v>46</v>
      </c>
      <c r="Z27" s="246">
        <v>2</v>
      </c>
      <c r="AA27" s="247">
        <v>1403.28</v>
      </c>
    </row>
    <row r="28" spans="2:27" s="210" customFormat="1" ht="18.75" customHeight="1">
      <c r="B28" s="272" t="s">
        <v>47</v>
      </c>
      <c r="C28" s="112">
        <v>4</v>
      </c>
      <c r="D28" s="232">
        <v>2705.42</v>
      </c>
      <c r="E28" s="233"/>
      <c r="F28" s="234"/>
      <c r="G28" s="235">
        <f t="shared" si="4"/>
        <v>4</v>
      </c>
      <c r="H28" s="236">
        <f t="shared" si="4"/>
        <v>2705.42</v>
      </c>
      <c r="I28" s="237"/>
      <c r="J28" s="238"/>
      <c r="K28" s="112">
        <v>4</v>
      </c>
      <c r="L28" s="239">
        <v>4479.18</v>
      </c>
      <c r="M28" s="232"/>
      <c r="N28" s="240"/>
      <c r="O28" s="241"/>
      <c r="P28" s="241"/>
      <c r="Q28" s="496">
        <f t="shared" si="1"/>
        <v>7184.6</v>
      </c>
      <c r="R28" s="242"/>
      <c r="S28" s="243"/>
      <c r="T28" s="244"/>
      <c r="U28" s="244"/>
      <c r="V28" s="244"/>
      <c r="W28" s="225">
        <f t="shared" si="2"/>
        <v>0</v>
      </c>
      <c r="Y28" s="271" t="s">
        <v>48</v>
      </c>
      <c r="Z28" s="246">
        <v>1</v>
      </c>
      <c r="AA28" s="247">
        <v>781.44</v>
      </c>
    </row>
    <row r="29" spans="2:27" s="210" customFormat="1" ht="18.75" customHeight="1" thickBot="1">
      <c r="B29" s="273" t="s">
        <v>49</v>
      </c>
      <c r="C29" s="250">
        <v>4</v>
      </c>
      <c r="D29" s="232">
        <v>2893.26</v>
      </c>
      <c r="E29" s="233"/>
      <c r="F29" s="234"/>
      <c r="G29" s="235">
        <f t="shared" si="4"/>
        <v>4</v>
      </c>
      <c r="H29" s="255">
        <f t="shared" si="4"/>
        <v>2893.26</v>
      </c>
      <c r="I29" s="237"/>
      <c r="J29" s="257"/>
      <c r="K29" s="250">
        <v>3</v>
      </c>
      <c r="L29" s="258">
        <v>3182.46</v>
      </c>
      <c r="M29" s="232"/>
      <c r="N29" s="240"/>
      <c r="O29" s="241"/>
      <c r="P29" s="241"/>
      <c r="Q29" s="496">
        <f t="shared" si="1"/>
        <v>6075.72</v>
      </c>
      <c r="R29" s="242"/>
      <c r="S29" s="274"/>
      <c r="T29" s="275"/>
      <c r="U29" s="275"/>
      <c r="V29" s="275"/>
      <c r="W29" s="276">
        <f t="shared" si="2"/>
        <v>0</v>
      </c>
      <c r="Y29" s="271" t="s">
        <v>50</v>
      </c>
      <c r="Z29" s="246"/>
      <c r="AA29" s="247"/>
    </row>
    <row r="30" spans="2:27" s="210" customFormat="1" ht="24" customHeight="1" thickBot="1">
      <c r="B30" s="277" t="s">
        <v>51</v>
      </c>
      <c r="C30" s="199">
        <f>SUM(C31:C36)</f>
        <v>74</v>
      </c>
      <c r="D30" s="200">
        <f>SUM(D31:D36)</f>
        <v>47592.35999999999</v>
      </c>
      <c r="E30" s="200"/>
      <c r="F30" s="261"/>
      <c r="G30" s="199">
        <f>SUM(G31:G36)</f>
        <v>74</v>
      </c>
      <c r="H30" s="204">
        <f>SUM(H31:H36)</f>
        <v>47592.35999999999</v>
      </c>
      <c r="I30" s="203">
        <f aca="true" t="shared" si="5" ref="I30:Q30">SUM(I31:I36)</f>
        <v>0</v>
      </c>
      <c r="J30" s="264">
        <f t="shared" si="5"/>
        <v>0</v>
      </c>
      <c r="K30" s="199">
        <f t="shared" si="5"/>
        <v>46</v>
      </c>
      <c r="L30" s="205">
        <f t="shared" si="5"/>
        <v>49593.84</v>
      </c>
      <c r="M30" s="206">
        <f t="shared" si="5"/>
        <v>0</v>
      </c>
      <c r="N30" s="265">
        <f t="shared" si="5"/>
        <v>0</v>
      </c>
      <c r="O30" s="266">
        <f t="shared" si="5"/>
        <v>0</v>
      </c>
      <c r="P30" s="266">
        <f t="shared" si="5"/>
        <v>0</v>
      </c>
      <c r="Q30" s="268">
        <f t="shared" si="5"/>
        <v>97186.20000000001</v>
      </c>
      <c r="R30" s="207"/>
      <c r="S30" s="208">
        <f>SUM(S31:S36)</f>
        <v>0</v>
      </c>
      <c r="T30" s="200">
        <f>SUM(T31:T36)</f>
        <v>0</v>
      </c>
      <c r="U30" s="200">
        <f>SUM(U31:U36)</f>
        <v>0</v>
      </c>
      <c r="V30" s="200">
        <f>SUM(V31:V36)</f>
        <v>0</v>
      </c>
      <c r="W30" s="268">
        <f>SUM(W31:W36)</f>
        <v>0</v>
      </c>
      <c r="Y30" s="278" t="s">
        <v>138</v>
      </c>
      <c r="Z30" s="212">
        <f>SUM(Z31:Z36)</f>
        <v>254</v>
      </c>
      <c r="AA30" s="204">
        <f>SUM(AA31:AA36)</f>
        <v>180040.78</v>
      </c>
    </row>
    <row r="31" spans="2:27" s="210" customFormat="1" ht="18.75" customHeight="1">
      <c r="B31" s="279" t="s">
        <v>53</v>
      </c>
      <c r="C31" s="214">
        <v>11</v>
      </c>
      <c r="D31" s="232">
        <v>6976.05</v>
      </c>
      <c r="E31" s="233"/>
      <c r="F31" s="234"/>
      <c r="G31" s="235">
        <f aca="true" t="shared" si="6" ref="G31:H36">C31+E31</f>
        <v>11</v>
      </c>
      <c r="H31" s="269">
        <f t="shared" si="6"/>
        <v>6976.05</v>
      </c>
      <c r="I31" s="280"/>
      <c r="J31" s="221"/>
      <c r="K31" s="214">
        <v>5</v>
      </c>
      <c r="L31" s="222">
        <v>5142.56</v>
      </c>
      <c r="M31" s="232"/>
      <c r="N31" s="240"/>
      <c r="O31" s="241"/>
      <c r="P31" s="241"/>
      <c r="Q31" s="496">
        <f t="shared" si="1"/>
        <v>12118.61</v>
      </c>
      <c r="R31" s="242"/>
      <c r="S31" s="226"/>
      <c r="T31" s="227"/>
      <c r="U31" s="227"/>
      <c r="V31" s="227"/>
      <c r="W31" s="270">
        <f t="shared" si="2"/>
        <v>0</v>
      </c>
      <c r="Y31" s="245" t="s">
        <v>54</v>
      </c>
      <c r="Z31" s="246">
        <v>235</v>
      </c>
      <c r="AA31" s="247">
        <v>168800.46</v>
      </c>
    </row>
    <row r="32" spans="2:27" s="210" customFormat="1" ht="18.75" customHeight="1">
      <c r="B32" s="231" t="s">
        <v>55</v>
      </c>
      <c r="C32" s="112">
        <v>17</v>
      </c>
      <c r="D32" s="232">
        <v>11199.09</v>
      </c>
      <c r="E32" s="233"/>
      <c r="F32" s="234"/>
      <c r="G32" s="235">
        <f t="shared" si="6"/>
        <v>17</v>
      </c>
      <c r="H32" s="236">
        <f t="shared" si="6"/>
        <v>11199.09</v>
      </c>
      <c r="I32" s="237"/>
      <c r="J32" s="238"/>
      <c r="K32" s="112">
        <v>10</v>
      </c>
      <c r="L32" s="239">
        <v>10250.46</v>
      </c>
      <c r="M32" s="232"/>
      <c r="N32" s="240"/>
      <c r="O32" s="241"/>
      <c r="P32" s="241"/>
      <c r="Q32" s="496">
        <f t="shared" si="1"/>
        <v>21449.55</v>
      </c>
      <c r="R32" s="242"/>
      <c r="S32" s="243"/>
      <c r="T32" s="244"/>
      <c r="U32" s="244"/>
      <c r="V32" s="244"/>
      <c r="W32" s="225">
        <f t="shared" si="2"/>
        <v>0</v>
      </c>
      <c r="Y32" s="245" t="s">
        <v>56</v>
      </c>
      <c r="Z32" s="246">
        <v>17</v>
      </c>
      <c r="AA32" s="247">
        <v>10138.91</v>
      </c>
    </row>
    <row r="33" spans="2:27" s="210" customFormat="1" ht="18.75" customHeight="1">
      <c r="B33" s="231" t="s">
        <v>57</v>
      </c>
      <c r="C33" s="112">
        <v>16</v>
      </c>
      <c r="D33" s="232">
        <v>10348.15</v>
      </c>
      <c r="E33" s="233"/>
      <c r="F33" s="234"/>
      <c r="G33" s="235">
        <f t="shared" si="6"/>
        <v>16</v>
      </c>
      <c r="H33" s="236">
        <f t="shared" si="6"/>
        <v>10348.15</v>
      </c>
      <c r="I33" s="237"/>
      <c r="J33" s="238"/>
      <c r="K33" s="112">
        <v>12</v>
      </c>
      <c r="L33" s="239">
        <v>13378.82</v>
      </c>
      <c r="M33" s="232"/>
      <c r="N33" s="240"/>
      <c r="O33" s="241"/>
      <c r="P33" s="241"/>
      <c r="Q33" s="496">
        <f t="shared" si="1"/>
        <v>23726.97</v>
      </c>
      <c r="R33" s="242"/>
      <c r="S33" s="243"/>
      <c r="T33" s="244"/>
      <c r="U33" s="244"/>
      <c r="V33" s="244"/>
      <c r="W33" s="225">
        <f t="shared" si="2"/>
        <v>0</v>
      </c>
      <c r="Y33" s="245" t="s">
        <v>58</v>
      </c>
      <c r="Z33" s="246">
        <v>2</v>
      </c>
      <c r="AA33" s="247">
        <v>1101.41</v>
      </c>
    </row>
    <row r="34" spans="2:27" s="210" customFormat="1" ht="18.75" customHeight="1">
      <c r="B34" s="231" t="s">
        <v>59</v>
      </c>
      <c r="C34" s="112">
        <v>14</v>
      </c>
      <c r="D34" s="232">
        <v>8624.28</v>
      </c>
      <c r="E34" s="233"/>
      <c r="F34" s="234"/>
      <c r="G34" s="235">
        <f t="shared" si="6"/>
        <v>14</v>
      </c>
      <c r="H34" s="236">
        <f t="shared" si="6"/>
        <v>8624.28</v>
      </c>
      <c r="I34" s="237"/>
      <c r="J34" s="238"/>
      <c r="K34" s="112">
        <v>14</v>
      </c>
      <c r="L34" s="239">
        <v>16050</v>
      </c>
      <c r="M34" s="232"/>
      <c r="N34" s="240"/>
      <c r="O34" s="241"/>
      <c r="P34" s="241"/>
      <c r="Q34" s="496">
        <f t="shared" si="1"/>
        <v>24674.28</v>
      </c>
      <c r="R34" s="242"/>
      <c r="S34" s="243"/>
      <c r="T34" s="244"/>
      <c r="U34" s="244"/>
      <c r="V34" s="244"/>
      <c r="W34" s="225">
        <f t="shared" si="2"/>
        <v>0</v>
      </c>
      <c r="Y34" s="245" t="s">
        <v>60</v>
      </c>
      <c r="Z34" s="246"/>
      <c r="AA34" s="247"/>
    </row>
    <row r="35" spans="2:27" s="210" customFormat="1" ht="18.75" customHeight="1">
      <c r="B35" s="231" t="s">
        <v>61</v>
      </c>
      <c r="C35" s="112">
        <v>13</v>
      </c>
      <c r="D35" s="232">
        <v>8505.66</v>
      </c>
      <c r="E35" s="233"/>
      <c r="F35" s="234"/>
      <c r="G35" s="235">
        <f t="shared" si="6"/>
        <v>13</v>
      </c>
      <c r="H35" s="236">
        <f t="shared" si="6"/>
        <v>8505.66</v>
      </c>
      <c r="I35" s="237"/>
      <c r="J35" s="238"/>
      <c r="K35" s="112">
        <v>3</v>
      </c>
      <c r="L35" s="239">
        <v>2536</v>
      </c>
      <c r="M35" s="232"/>
      <c r="N35" s="240"/>
      <c r="O35" s="241"/>
      <c r="P35" s="241"/>
      <c r="Q35" s="496">
        <f t="shared" si="1"/>
        <v>11041.66</v>
      </c>
      <c r="R35" s="242"/>
      <c r="S35" s="243"/>
      <c r="T35" s="244"/>
      <c r="U35" s="244"/>
      <c r="V35" s="244"/>
      <c r="W35" s="225">
        <f t="shared" si="2"/>
        <v>0</v>
      </c>
      <c r="Y35" s="245" t="s">
        <v>62</v>
      </c>
      <c r="Z35" s="246"/>
      <c r="AA35" s="247"/>
    </row>
    <row r="36" spans="2:27" s="210" customFormat="1" ht="18.75" customHeight="1" thickBot="1">
      <c r="B36" s="249" t="s">
        <v>63</v>
      </c>
      <c r="C36" s="112">
        <v>3</v>
      </c>
      <c r="D36" s="232">
        <v>1939.13</v>
      </c>
      <c r="E36" s="233"/>
      <c r="F36" s="234"/>
      <c r="G36" s="235">
        <f t="shared" si="6"/>
        <v>3</v>
      </c>
      <c r="H36" s="255">
        <f t="shared" si="6"/>
        <v>1939.13</v>
      </c>
      <c r="I36" s="281"/>
      <c r="J36" s="257"/>
      <c r="K36" s="250">
        <v>2</v>
      </c>
      <c r="L36" s="258">
        <v>2236</v>
      </c>
      <c r="M36" s="232"/>
      <c r="N36" s="240"/>
      <c r="O36" s="241"/>
      <c r="P36" s="241"/>
      <c r="Q36" s="496">
        <f t="shared" si="1"/>
        <v>4175.13</v>
      </c>
      <c r="R36" s="242"/>
      <c r="S36" s="274"/>
      <c r="T36" s="275"/>
      <c r="U36" s="275"/>
      <c r="V36" s="275"/>
      <c r="W36" s="276">
        <f t="shared" si="2"/>
        <v>0</v>
      </c>
      <c r="Y36" s="245" t="s">
        <v>64</v>
      </c>
      <c r="Z36" s="246"/>
      <c r="AA36" s="247"/>
    </row>
    <row r="37" spans="2:27" s="210" customFormat="1" ht="24" customHeight="1" thickBot="1">
      <c r="B37" s="198" t="s">
        <v>65</v>
      </c>
      <c r="C37" s="199">
        <f>SUM(C38:C42)</f>
        <v>24</v>
      </c>
      <c r="D37" s="200">
        <f aca="true" t="shared" si="7" ref="D37:Q37">SUM(D38:D42)</f>
        <v>15058.079999999998</v>
      </c>
      <c r="E37" s="201">
        <f t="shared" si="7"/>
        <v>0</v>
      </c>
      <c r="F37" s="202">
        <f t="shared" si="7"/>
        <v>0</v>
      </c>
      <c r="G37" s="199">
        <f>SUM(G38:G42)</f>
        <v>24</v>
      </c>
      <c r="H37" s="204">
        <f t="shared" si="7"/>
        <v>15058.079999999998</v>
      </c>
      <c r="I37" s="203">
        <f t="shared" si="7"/>
        <v>0</v>
      </c>
      <c r="J37" s="264">
        <f t="shared" si="7"/>
        <v>0</v>
      </c>
      <c r="K37" s="199">
        <f t="shared" si="7"/>
        <v>9</v>
      </c>
      <c r="L37" s="205">
        <f t="shared" si="7"/>
        <v>9310.42</v>
      </c>
      <c r="M37" s="206">
        <f t="shared" si="7"/>
        <v>0</v>
      </c>
      <c r="N37" s="265">
        <f t="shared" si="7"/>
        <v>0</v>
      </c>
      <c r="O37" s="266">
        <f t="shared" si="7"/>
        <v>0</v>
      </c>
      <c r="P37" s="266">
        <f t="shared" si="7"/>
        <v>0</v>
      </c>
      <c r="Q37" s="268">
        <f t="shared" si="7"/>
        <v>24368.5</v>
      </c>
      <c r="R37" s="207"/>
      <c r="S37" s="208">
        <f>SUM(S38:S42)</f>
        <v>0</v>
      </c>
      <c r="T37" s="200">
        <f>SUM(T38:T42)</f>
        <v>0</v>
      </c>
      <c r="U37" s="200">
        <f>SUM(U38:U42)</f>
        <v>0</v>
      </c>
      <c r="V37" s="200">
        <f>SUM(V38:V42)</f>
        <v>0</v>
      </c>
      <c r="W37" s="268">
        <f>SUM(W38:W42)</f>
        <v>0</v>
      </c>
      <c r="Y37" s="211" t="s">
        <v>139</v>
      </c>
      <c r="Z37" s="203">
        <f>SUM(Z38:Z42)</f>
        <v>4</v>
      </c>
      <c r="AA37" s="204">
        <f>SUM(AA38:AA42)</f>
        <v>2397.29</v>
      </c>
    </row>
    <row r="38" spans="2:27" s="210" customFormat="1" ht="18.75" customHeight="1">
      <c r="B38" s="279" t="s">
        <v>67</v>
      </c>
      <c r="C38" s="112">
        <v>3</v>
      </c>
      <c r="D38" s="232">
        <v>1873.4</v>
      </c>
      <c r="E38" s="233"/>
      <c r="F38" s="234"/>
      <c r="G38" s="235">
        <f aca="true" t="shared" si="8" ref="G38:H41">C38+E38</f>
        <v>3</v>
      </c>
      <c r="H38" s="236">
        <f t="shared" si="8"/>
        <v>1873.4</v>
      </c>
      <c r="I38" s="237"/>
      <c r="J38" s="238"/>
      <c r="K38" s="112">
        <v>1</v>
      </c>
      <c r="L38" s="239">
        <v>1088</v>
      </c>
      <c r="M38" s="232"/>
      <c r="N38" s="240"/>
      <c r="O38" s="241"/>
      <c r="P38" s="241"/>
      <c r="Q38" s="496">
        <f t="shared" si="1"/>
        <v>2961.4</v>
      </c>
      <c r="R38" s="242"/>
      <c r="S38" s="226"/>
      <c r="T38" s="227"/>
      <c r="U38" s="227"/>
      <c r="V38" s="227"/>
      <c r="W38" s="225">
        <f t="shared" si="2"/>
        <v>0</v>
      </c>
      <c r="Y38" s="245" t="s">
        <v>68</v>
      </c>
      <c r="Z38" s="246">
        <v>4</v>
      </c>
      <c r="AA38" s="247">
        <v>2397.29</v>
      </c>
    </row>
    <row r="39" spans="2:27" s="210" customFormat="1" ht="18.75" customHeight="1">
      <c r="B39" s="231" t="s">
        <v>69</v>
      </c>
      <c r="C39" s="112">
        <v>12</v>
      </c>
      <c r="D39" s="232">
        <v>7489.75</v>
      </c>
      <c r="E39" s="233"/>
      <c r="F39" s="234"/>
      <c r="G39" s="235">
        <f t="shared" si="8"/>
        <v>12</v>
      </c>
      <c r="H39" s="236">
        <f t="shared" si="8"/>
        <v>7489.75</v>
      </c>
      <c r="I39" s="237"/>
      <c r="J39" s="238"/>
      <c r="K39" s="112">
        <v>1</v>
      </c>
      <c r="L39" s="239">
        <v>1118</v>
      </c>
      <c r="M39" s="232"/>
      <c r="N39" s="240"/>
      <c r="O39" s="241"/>
      <c r="P39" s="241"/>
      <c r="Q39" s="496">
        <f t="shared" si="1"/>
        <v>8607.75</v>
      </c>
      <c r="R39" s="242"/>
      <c r="S39" s="243"/>
      <c r="T39" s="244"/>
      <c r="U39" s="244"/>
      <c r="V39" s="244"/>
      <c r="W39" s="225">
        <f t="shared" si="2"/>
        <v>0</v>
      </c>
      <c r="Y39" s="245" t="s">
        <v>70</v>
      </c>
      <c r="Z39" s="246"/>
      <c r="AA39" s="247"/>
    </row>
    <row r="40" spans="2:27" s="210" customFormat="1" ht="18.75" customHeight="1">
      <c r="B40" s="231" t="s">
        <v>71</v>
      </c>
      <c r="C40" s="112">
        <v>2</v>
      </c>
      <c r="D40" s="232">
        <v>1232.55</v>
      </c>
      <c r="E40" s="233"/>
      <c r="F40" s="234"/>
      <c r="G40" s="235">
        <f t="shared" si="8"/>
        <v>2</v>
      </c>
      <c r="H40" s="236">
        <f t="shared" si="8"/>
        <v>1232.55</v>
      </c>
      <c r="I40" s="237"/>
      <c r="J40" s="238"/>
      <c r="K40" s="112">
        <v>2</v>
      </c>
      <c r="L40" s="239">
        <v>2176</v>
      </c>
      <c r="M40" s="232"/>
      <c r="N40" s="240"/>
      <c r="O40" s="241"/>
      <c r="P40" s="241"/>
      <c r="Q40" s="496">
        <f t="shared" si="1"/>
        <v>3408.55</v>
      </c>
      <c r="R40" s="242"/>
      <c r="S40" s="243"/>
      <c r="T40" s="244"/>
      <c r="U40" s="244"/>
      <c r="V40" s="244"/>
      <c r="W40" s="225">
        <f t="shared" si="2"/>
        <v>0</v>
      </c>
      <c r="Y40" s="245" t="s">
        <v>72</v>
      </c>
      <c r="Z40" s="246"/>
      <c r="AA40" s="247"/>
    </row>
    <row r="41" spans="2:27" s="210" customFormat="1" ht="18.75" customHeight="1">
      <c r="B41" s="231" t="s">
        <v>73</v>
      </c>
      <c r="C41" s="112">
        <v>7</v>
      </c>
      <c r="D41" s="232">
        <v>4462.38</v>
      </c>
      <c r="E41" s="233"/>
      <c r="F41" s="234"/>
      <c r="G41" s="235">
        <f t="shared" si="8"/>
        <v>7</v>
      </c>
      <c r="H41" s="236">
        <f t="shared" si="8"/>
        <v>4462.38</v>
      </c>
      <c r="I41" s="237"/>
      <c r="J41" s="238"/>
      <c r="K41" s="112">
        <v>5</v>
      </c>
      <c r="L41" s="239">
        <v>4928.42</v>
      </c>
      <c r="M41" s="232"/>
      <c r="N41" s="240"/>
      <c r="O41" s="241"/>
      <c r="P41" s="241"/>
      <c r="Q41" s="496">
        <f t="shared" si="1"/>
        <v>9390.8</v>
      </c>
      <c r="R41" s="242"/>
      <c r="S41" s="243"/>
      <c r="T41" s="244"/>
      <c r="U41" s="244"/>
      <c r="V41" s="244"/>
      <c r="W41" s="225">
        <f t="shared" si="2"/>
        <v>0</v>
      </c>
      <c r="Y41" s="245" t="s">
        <v>74</v>
      </c>
      <c r="Z41" s="246"/>
      <c r="AA41" s="247"/>
    </row>
    <row r="42" spans="2:27" s="210" customFormat="1" ht="18.75" customHeight="1" thickBot="1">
      <c r="B42" s="249" t="s">
        <v>75</v>
      </c>
      <c r="C42" s="250"/>
      <c r="D42" s="232"/>
      <c r="E42" s="233"/>
      <c r="F42" s="234"/>
      <c r="G42" s="235"/>
      <c r="H42" s="282"/>
      <c r="I42" s="237"/>
      <c r="J42" s="238"/>
      <c r="K42" s="112"/>
      <c r="L42" s="239"/>
      <c r="M42" s="232"/>
      <c r="N42" s="240"/>
      <c r="O42" s="241"/>
      <c r="P42" s="241"/>
      <c r="Q42" s="496">
        <f t="shared" si="1"/>
        <v>0</v>
      </c>
      <c r="R42" s="242"/>
      <c r="S42" s="274"/>
      <c r="T42" s="275"/>
      <c r="U42" s="275"/>
      <c r="V42" s="275"/>
      <c r="W42" s="225">
        <f t="shared" si="2"/>
        <v>0</v>
      </c>
      <c r="Y42" s="245" t="s">
        <v>76</v>
      </c>
      <c r="Z42" s="246"/>
      <c r="AA42" s="247"/>
    </row>
    <row r="43" spans="2:27" s="210" customFormat="1" ht="24" customHeight="1" thickBot="1">
      <c r="B43" s="198" t="s">
        <v>77</v>
      </c>
      <c r="C43" s="199">
        <f>SUM(C45:C47)</f>
        <v>0</v>
      </c>
      <c r="D43" s="200">
        <f>SUM(D45:D47)</f>
        <v>0</v>
      </c>
      <c r="E43" s="201">
        <v>0</v>
      </c>
      <c r="F43" s="202">
        <v>0</v>
      </c>
      <c r="G43" s="203"/>
      <c r="H43" s="204"/>
      <c r="I43" s="203">
        <f aca="true" t="shared" si="9" ref="I43:Q43">SUM(I45:I47)</f>
        <v>0</v>
      </c>
      <c r="J43" s="264">
        <f t="shared" si="9"/>
        <v>0</v>
      </c>
      <c r="K43" s="199">
        <f t="shared" si="9"/>
        <v>0</v>
      </c>
      <c r="L43" s="205">
        <f t="shared" si="9"/>
        <v>0</v>
      </c>
      <c r="M43" s="206">
        <f t="shared" si="9"/>
        <v>0</v>
      </c>
      <c r="N43" s="265">
        <f t="shared" si="9"/>
        <v>0</v>
      </c>
      <c r="O43" s="266">
        <f t="shared" si="9"/>
        <v>0</v>
      </c>
      <c r="P43" s="266">
        <f t="shared" si="9"/>
        <v>0</v>
      </c>
      <c r="Q43" s="268">
        <f t="shared" si="9"/>
        <v>0</v>
      </c>
      <c r="R43" s="242"/>
      <c r="S43" s="208">
        <f>SUM(S45:S47)</f>
        <v>0</v>
      </c>
      <c r="T43" s="200">
        <f>SUM(T45:T47)</f>
        <v>0</v>
      </c>
      <c r="U43" s="200">
        <f>SUM(U45:U47)</f>
        <v>0</v>
      </c>
      <c r="V43" s="200">
        <f>SUM(V45:V47)</f>
        <v>0</v>
      </c>
      <c r="W43" s="268">
        <f>SUM(W45:W47)</f>
        <v>0</v>
      </c>
      <c r="Y43" s="211" t="s">
        <v>77</v>
      </c>
      <c r="Z43" s="203">
        <f>SUM(Z44:Z46)</f>
        <v>0</v>
      </c>
      <c r="AA43" s="204">
        <f>SUM(AA44:AA46)</f>
        <v>0</v>
      </c>
    </row>
    <row r="44" spans="2:27" s="210" customFormat="1" ht="18.75" customHeight="1">
      <c r="B44" s="283">
        <v>12</v>
      </c>
      <c r="C44" s="284"/>
      <c r="D44" s="285"/>
      <c r="E44" s="286"/>
      <c r="F44" s="287"/>
      <c r="G44" s="288"/>
      <c r="H44" s="289"/>
      <c r="I44" s="288"/>
      <c r="J44" s="290"/>
      <c r="K44" s="284"/>
      <c r="L44" s="289"/>
      <c r="M44" s="285"/>
      <c r="N44" s="291"/>
      <c r="O44" s="292"/>
      <c r="P44" s="292"/>
      <c r="Q44" s="293"/>
      <c r="R44" s="242"/>
      <c r="S44" s="294"/>
      <c r="T44" s="295"/>
      <c r="U44" s="295"/>
      <c r="V44" s="295"/>
      <c r="W44" s="293"/>
      <c r="Y44" s="69">
        <v>12</v>
      </c>
      <c r="Z44" s="1105"/>
      <c r="AA44" s="1106"/>
    </row>
    <row r="45" spans="2:27" s="210" customFormat="1" ht="18.75" customHeight="1">
      <c r="B45" s="279">
        <v>11</v>
      </c>
      <c r="C45" s="112"/>
      <c r="D45" s="232"/>
      <c r="E45" s="233"/>
      <c r="F45" s="234"/>
      <c r="G45" s="235"/>
      <c r="H45" s="236"/>
      <c r="I45" s="237"/>
      <c r="J45" s="238"/>
      <c r="K45" s="112"/>
      <c r="L45" s="239"/>
      <c r="M45" s="232"/>
      <c r="N45" s="240"/>
      <c r="O45" s="241"/>
      <c r="P45" s="241"/>
      <c r="Q45" s="496">
        <f>H45+J45+L45+M45+O45+P45</f>
        <v>0</v>
      </c>
      <c r="R45" s="242"/>
      <c r="S45" s="296"/>
      <c r="T45" s="297"/>
      <c r="U45" s="297"/>
      <c r="V45" s="297"/>
      <c r="W45" s="225">
        <f t="shared" si="2"/>
        <v>0</v>
      </c>
      <c r="Y45" s="539">
        <v>11</v>
      </c>
      <c r="Z45" s="48"/>
      <c r="AA45" s="1107"/>
    </row>
    <row r="46" spans="2:27" s="210" customFormat="1" ht="18.75" customHeight="1">
      <c r="B46" s="298">
        <v>10</v>
      </c>
      <c r="C46" s="112"/>
      <c r="D46" s="232"/>
      <c r="E46" s="233"/>
      <c r="F46" s="234"/>
      <c r="G46" s="235"/>
      <c r="H46" s="236"/>
      <c r="I46" s="237"/>
      <c r="J46" s="238"/>
      <c r="K46" s="112"/>
      <c r="L46" s="239"/>
      <c r="M46" s="232"/>
      <c r="N46" s="240"/>
      <c r="O46" s="241"/>
      <c r="P46" s="241"/>
      <c r="Q46" s="496">
        <f>H46+J46+L46+M46+O46+P46</f>
        <v>0</v>
      </c>
      <c r="R46" s="242"/>
      <c r="S46" s="243"/>
      <c r="T46" s="244"/>
      <c r="U46" s="244"/>
      <c r="V46" s="244"/>
      <c r="W46" s="225">
        <f t="shared" si="2"/>
        <v>0</v>
      </c>
      <c r="Y46" s="545">
        <v>10</v>
      </c>
      <c r="Z46" s="48"/>
      <c r="AA46" s="1107"/>
    </row>
    <row r="47" spans="2:27" s="210" customFormat="1" ht="23.25" customHeight="1" thickBot="1">
      <c r="B47" s="299">
        <v>9</v>
      </c>
      <c r="C47" s="250"/>
      <c r="D47" s="232"/>
      <c r="E47" s="233"/>
      <c r="F47" s="234"/>
      <c r="G47" s="235"/>
      <c r="H47" s="255"/>
      <c r="I47" s="237"/>
      <c r="J47" s="257"/>
      <c r="K47" s="250"/>
      <c r="L47" s="258"/>
      <c r="M47" s="232"/>
      <c r="N47" s="240"/>
      <c r="O47" s="241"/>
      <c r="P47" s="241"/>
      <c r="Q47" s="496">
        <f>H47+J47+L47+M47+O47+P47</f>
        <v>0</v>
      </c>
      <c r="R47" s="242"/>
      <c r="S47" s="274"/>
      <c r="T47" s="275"/>
      <c r="U47" s="275"/>
      <c r="V47" s="275"/>
      <c r="W47" s="225">
        <f t="shared" si="2"/>
        <v>0</v>
      </c>
      <c r="Y47" s="545">
        <v>9</v>
      </c>
      <c r="Z47" s="48"/>
      <c r="AA47" s="1107"/>
    </row>
    <row r="48" spans="2:27" s="210" customFormat="1" ht="24" customHeight="1" thickBot="1">
      <c r="B48" s="990">
        <v>8</v>
      </c>
      <c r="C48" s="991"/>
      <c r="D48" s="992"/>
      <c r="E48" s="993"/>
      <c r="F48" s="994"/>
      <c r="G48" s="995"/>
      <c r="H48" s="996"/>
      <c r="I48" s="338"/>
      <c r="J48" s="997"/>
      <c r="K48" s="991"/>
      <c r="L48" s="998"/>
      <c r="M48" s="992"/>
      <c r="N48" s="999"/>
      <c r="O48" s="1000"/>
      <c r="P48" s="1000"/>
      <c r="Q48" s="293"/>
      <c r="R48" s="242"/>
      <c r="S48" s="904"/>
      <c r="T48" s="905"/>
      <c r="U48" s="905"/>
      <c r="V48" s="905"/>
      <c r="W48" s="906"/>
      <c r="Y48" s="989">
        <v>8</v>
      </c>
      <c r="Z48" s="548"/>
      <c r="AA48" s="1108"/>
    </row>
    <row r="49" spans="2:27" s="210" customFormat="1" ht="21.75" customHeight="1" thickBot="1">
      <c r="B49" s="303" t="s">
        <v>78</v>
      </c>
      <c r="C49" s="304">
        <f>+C43+C37+C30+C23+C13</f>
        <v>122</v>
      </c>
      <c r="D49" s="305">
        <f>D13+D23+D30+D37+D43</f>
        <v>95995.24999999999</v>
      </c>
      <c r="E49" s="306"/>
      <c r="F49" s="307"/>
      <c r="G49" s="304">
        <f>+G43+G37+G30+G23+G13</f>
        <v>122</v>
      </c>
      <c r="H49" s="308">
        <f>H13+H23+H30+H37+H43</f>
        <v>95995.24999999999</v>
      </c>
      <c r="I49" s="301">
        <f aca="true" t="shared" si="10" ref="I49:P49">+I43+I37+I30+I23+I13</f>
        <v>0</v>
      </c>
      <c r="J49" s="308">
        <f t="shared" si="10"/>
        <v>0</v>
      </c>
      <c r="K49" s="304">
        <f t="shared" si="10"/>
        <v>76</v>
      </c>
      <c r="L49" s="309">
        <f t="shared" si="10"/>
        <v>119097.9</v>
      </c>
      <c r="M49" s="310">
        <f t="shared" si="10"/>
        <v>0</v>
      </c>
      <c r="N49" s="306">
        <f t="shared" si="10"/>
        <v>0</v>
      </c>
      <c r="O49" s="305">
        <f t="shared" si="10"/>
        <v>0</v>
      </c>
      <c r="P49" s="305">
        <f t="shared" si="10"/>
        <v>0</v>
      </c>
      <c r="Q49" s="308">
        <f>+Q43+Q37+Q30+Q23+Q13</f>
        <v>215093.15000000002</v>
      </c>
      <c r="R49" s="242"/>
      <c r="S49" s="311">
        <f>+S43+S37+S30+S23+S13</f>
        <v>0</v>
      </c>
      <c r="T49" s="305">
        <f>+T43+T37+T30+T23+T13</f>
        <v>0</v>
      </c>
      <c r="U49" s="305">
        <f>+U43+U37+U30+U23+U13</f>
        <v>0</v>
      </c>
      <c r="V49" s="305">
        <f>+V43+V37+V30+V23+V13</f>
        <v>0</v>
      </c>
      <c r="W49" s="268">
        <f>+W43+W37+W30+W23+W13</f>
        <v>0</v>
      </c>
      <c r="Y49" s="300" t="s">
        <v>78</v>
      </c>
      <c r="Z49" s="301">
        <f>Z13+Z23+Z30+Z37+Z43</f>
        <v>271</v>
      </c>
      <c r="AA49" s="302">
        <f>AA13+AA23+AA30+AA37+AA43</f>
        <v>195629.1</v>
      </c>
    </row>
    <row r="50" spans="2:27" s="210" customFormat="1" ht="21.75" customHeight="1" thickBot="1">
      <c r="B50" s="315" t="s">
        <v>80</v>
      </c>
      <c r="C50" s="316"/>
      <c r="D50" s="317"/>
      <c r="E50" s="316"/>
      <c r="F50" s="316"/>
      <c r="G50" s="316"/>
      <c r="H50" s="317"/>
      <c r="I50" s="316"/>
      <c r="J50" s="317"/>
      <c r="K50" s="318"/>
      <c r="L50" s="317"/>
      <c r="M50" s="317"/>
      <c r="N50" s="316"/>
      <c r="O50" s="317"/>
      <c r="P50" s="317"/>
      <c r="Q50" s="184"/>
      <c r="R50" s="207"/>
      <c r="S50" s="1172" t="s">
        <v>81</v>
      </c>
      <c r="T50" s="1173"/>
      <c r="U50" s="1173"/>
      <c r="V50" s="1173"/>
      <c r="W50" s="1174"/>
      <c r="Y50" s="312" t="s">
        <v>79</v>
      </c>
      <c r="Z50" s="313"/>
      <c r="AA50" s="314"/>
    </row>
    <row r="51" spans="2:27" s="210" customFormat="1" ht="18.75" customHeight="1" thickBot="1">
      <c r="B51" s="320" t="s">
        <v>37</v>
      </c>
      <c r="C51" s="321">
        <f>SUM(C52:C57)</f>
        <v>27</v>
      </c>
      <c r="D51" s="322">
        <f>SUM(D52:D57)</f>
        <v>19787.14</v>
      </c>
      <c r="E51" s="323"/>
      <c r="F51" s="323"/>
      <c r="G51" s="324">
        <f>SUM(G52:G57)</f>
        <v>27</v>
      </c>
      <c r="H51" s="325">
        <f>SUM(H52:H57)</f>
        <v>19787.14</v>
      </c>
      <c r="I51" s="326">
        <f aca="true" t="shared" si="11" ref="I51:Q51">SUM(I52:I57)</f>
        <v>16</v>
      </c>
      <c r="J51" s="327">
        <f t="shared" si="11"/>
        <v>9329.04</v>
      </c>
      <c r="K51" s="328">
        <f t="shared" si="11"/>
        <v>0</v>
      </c>
      <c r="L51" s="329">
        <f t="shared" si="11"/>
        <v>0</v>
      </c>
      <c r="M51" s="330">
        <f t="shared" si="11"/>
        <v>0</v>
      </c>
      <c r="N51" s="324">
        <f t="shared" si="11"/>
        <v>30</v>
      </c>
      <c r="O51" s="322">
        <f t="shared" si="11"/>
        <v>31923.02</v>
      </c>
      <c r="P51" s="322">
        <f t="shared" si="11"/>
        <v>0</v>
      </c>
      <c r="Q51" s="327">
        <f t="shared" si="11"/>
        <v>61039.2</v>
      </c>
      <c r="R51" s="207"/>
      <c r="S51" s="208">
        <f>SUM(S52:S57)</f>
        <v>0</v>
      </c>
      <c r="T51" s="200">
        <f>SUM(T52:T57)</f>
        <v>0</v>
      </c>
      <c r="U51" s="200">
        <f>SUM(U52:U57)</f>
        <v>0</v>
      </c>
      <c r="V51" s="200">
        <f>SUM(V52:V57)</f>
        <v>0</v>
      </c>
      <c r="W51" s="268">
        <f>SUM(W52:W57)</f>
        <v>0</v>
      </c>
      <c r="Y51" s="319" t="s">
        <v>82</v>
      </c>
      <c r="Z51" s="203">
        <f>SUM(Z52:Z56)</f>
        <v>23</v>
      </c>
      <c r="AA51" s="204">
        <f>SUM(AA52:AA56)</f>
        <v>58915.7</v>
      </c>
    </row>
    <row r="52" spans="2:27" s="210" customFormat="1" ht="18.75" customHeight="1">
      <c r="B52" s="331" t="s">
        <v>39</v>
      </c>
      <c r="C52" s="214"/>
      <c r="D52" s="232"/>
      <c r="E52" s="233"/>
      <c r="F52" s="332"/>
      <c r="G52" s="235"/>
      <c r="H52" s="333"/>
      <c r="I52" s="214"/>
      <c r="J52" s="221"/>
      <c r="K52" s="112"/>
      <c r="L52" s="232"/>
      <c r="M52" s="243"/>
      <c r="N52" s="240"/>
      <c r="O52" s="241"/>
      <c r="P52" s="241"/>
      <c r="Q52" s="496">
        <f aca="true" t="shared" si="12" ref="Q52:Q57">H52+J52+L52+M52+O52+P52</f>
        <v>0</v>
      </c>
      <c r="R52" s="242"/>
      <c r="S52" s="226"/>
      <c r="T52" s="227"/>
      <c r="U52" s="227"/>
      <c r="V52" s="227"/>
      <c r="W52" s="225">
        <f aca="true" t="shared" si="13" ref="W52:W57">SUM(S52:V52)</f>
        <v>0</v>
      </c>
      <c r="Y52" s="245" t="s">
        <v>83</v>
      </c>
      <c r="Z52" s="246">
        <v>19</v>
      </c>
      <c r="AA52" s="247">
        <v>51739.52</v>
      </c>
    </row>
    <row r="53" spans="2:27" s="210" customFormat="1" ht="18.75" customHeight="1">
      <c r="B53" s="334" t="s">
        <v>85</v>
      </c>
      <c r="C53" s="112"/>
      <c r="D53" s="232"/>
      <c r="E53" s="233"/>
      <c r="F53" s="332"/>
      <c r="G53" s="235"/>
      <c r="H53" s="335"/>
      <c r="I53" s="112"/>
      <c r="J53" s="238"/>
      <c r="K53" s="112"/>
      <c r="L53" s="232"/>
      <c r="M53" s="243"/>
      <c r="N53" s="240"/>
      <c r="O53" s="241"/>
      <c r="P53" s="241"/>
      <c r="Q53" s="496">
        <f t="shared" si="12"/>
        <v>0</v>
      </c>
      <c r="R53" s="242"/>
      <c r="S53" s="243"/>
      <c r="T53" s="244"/>
      <c r="U53" s="244"/>
      <c r="V53" s="244"/>
      <c r="W53" s="225">
        <f t="shared" si="13"/>
        <v>0</v>
      </c>
      <c r="Y53" s="245" t="s">
        <v>84</v>
      </c>
      <c r="Z53" s="246">
        <v>2</v>
      </c>
      <c r="AA53" s="247">
        <v>5178.01</v>
      </c>
    </row>
    <row r="54" spans="2:27" s="210" customFormat="1" ht="18.75" customHeight="1">
      <c r="B54" s="334" t="s">
        <v>43</v>
      </c>
      <c r="C54" s="112"/>
      <c r="D54" s="232"/>
      <c r="E54" s="233"/>
      <c r="F54" s="332"/>
      <c r="G54" s="235"/>
      <c r="H54" s="335"/>
      <c r="I54" s="112"/>
      <c r="J54" s="238"/>
      <c r="K54" s="112"/>
      <c r="L54" s="232"/>
      <c r="M54" s="243"/>
      <c r="N54" s="240"/>
      <c r="O54" s="241"/>
      <c r="P54" s="241"/>
      <c r="Q54" s="496">
        <f t="shared" si="12"/>
        <v>0</v>
      </c>
      <c r="R54" s="242"/>
      <c r="S54" s="243"/>
      <c r="T54" s="244"/>
      <c r="U54" s="244"/>
      <c r="V54" s="244"/>
      <c r="W54" s="225">
        <f t="shared" si="13"/>
        <v>0</v>
      </c>
      <c r="Y54" s="245" t="s">
        <v>86</v>
      </c>
      <c r="Z54" s="246">
        <v>2</v>
      </c>
      <c r="AA54" s="247">
        <v>1998.17</v>
      </c>
    </row>
    <row r="55" spans="2:27" s="210" customFormat="1" ht="18.75" customHeight="1">
      <c r="B55" s="334" t="s">
        <v>45</v>
      </c>
      <c r="C55" s="112">
        <v>4</v>
      </c>
      <c r="D55" s="232">
        <v>2765.32</v>
      </c>
      <c r="E55" s="233"/>
      <c r="F55" s="332"/>
      <c r="G55" s="235">
        <f aca="true" t="shared" si="14" ref="G55:H57">C55+E55</f>
        <v>4</v>
      </c>
      <c r="H55" s="335">
        <f t="shared" si="14"/>
        <v>2765.32</v>
      </c>
      <c r="I55" s="112"/>
      <c r="J55" s="238"/>
      <c r="K55" s="112"/>
      <c r="L55" s="232"/>
      <c r="M55" s="243"/>
      <c r="N55" s="240">
        <v>6</v>
      </c>
      <c r="O55" s="241">
        <v>6603.64</v>
      </c>
      <c r="P55" s="241"/>
      <c r="Q55" s="496">
        <f t="shared" si="12"/>
        <v>9368.960000000001</v>
      </c>
      <c r="R55" s="242"/>
      <c r="S55" s="243"/>
      <c r="T55" s="244"/>
      <c r="U55" s="244"/>
      <c r="V55" s="244"/>
      <c r="W55" s="225">
        <f t="shared" si="13"/>
        <v>0</v>
      </c>
      <c r="Y55" s="245" t="s">
        <v>87</v>
      </c>
      <c r="Z55" s="246"/>
      <c r="AA55" s="247"/>
    </row>
    <row r="56" spans="2:27" s="210" customFormat="1" ht="18.75" customHeight="1" thickBot="1">
      <c r="B56" s="334" t="s">
        <v>47</v>
      </c>
      <c r="C56" s="112">
        <v>17</v>
      </c>
      <c r="D56" s="232">
        <v>12714.9</v>
      </c>
      <c r="E56" s="233"/>
      <c r="F56" s="332"/>
      <c r="G56" s="235">
        <f t="shared" si="14"/>
        <v>17</v>
      </c>
      <c r="H56" s="335">
        <f t="shared" si="14"/>
        <v>12714.9</v>
      </c>
      <c r="I56" s="112">
        <v>13</v>
      </c>
      <c r="J56" s="238">
        <v>7744.06</v>
      </c>
      <c r="K56" s="112"/>
      <c r="L56" s="232"/>
      <c r="M56" s="243"/>
      <c r="N56" s="240">
        <v>17</v>
      </c>
      <c r="O56" s="241">
        <v>18715.74</v>
      </c>
      <c r="P56" s="241"/>
      <c r="Q56" s="496">
        <f t="shared" si="12"/>
        <v>39174.7</v>
      </c>
      <c r="R56" s="242"/>
      <c r="S56" s="243"/>
      <c r="T56" s="244"/>
      <c r="U56" s="244"/>
      <c r="V56" s="244"/>
      <c r="W56" s="225">
        <f t="shared" si="13"/>
        <v>0</v>
      </c>
      <c r="Y56" s="245" t="s">
        <v>88</v>
      </c>
      <c r="Z56" s="246"/>
      <c r="AA56" s="247"/>
    </row>
    <row r="57" spans="2:27" s="210" customFormat="1" ht="21.75" customHeight="1" thickBot="1">
      <c r="B57" s="336" t="s">
        <v>49</v>
      </c>
      <c r="C57" s="112">
        <v>6</v>
      </c>
      <c r="D57" s="232">
        <v>4306.92</v>
      </c>
      <c r="E57" s="233"/>
      <c r="F57" s="332"/>
      <c r="G57" s="235">
        <f t="shared" si="14"/>
        <v>6</v>
      </c>
      <c r="H57" s="335">
        <f t="shared" si="14"/>
        <v>4306.92</v>
      </c>
      <c r="I57" s="250">
        <v>3</v>
      </c>
      <c r="J57" s="257">
        <v>1584.98</v>
      </c>
      <c r="K57" s="112"/>
      <c r="L57" s="232"/>
      <c r="M57" s="243"/>
      <c r="N57" s="240">
        <v>7</v>
      </c>
      <c r="O57" s="241">
        <v>6603.64</v>
      </c>
      <c r="P57" s="241"/>
      <c r="Q57" s="496">
        <f t="shared" si="12"/>
        <v>12495.54</v>
      </c>
      <c r="R57" s="242"/>
      <c r="S57" s="274"/>
      <c r="T57" s="275"/>
      <c r="U57" s="275"/>
      <c r="V57" s="275"/>
      <c r="W57" s="225">
        <f t="shared" si="13"/>
        <v>0</v>
      </c>
      <c r="Y57" s="319" t="s">
        <v>89</v>
      </c>
      <c r="Z57" s="203">
        <f>SUM(Z58:Z62)</f>
        <v>13</v>
      </c>
      <c r="AA57" s="204">
        <f>SUM(AA58:AA62)</f>
        <v>11268.27</v>
      </c>
    </row>
    <row r="58" spans="2:27" s="210" customFormat="1" ht="18.75" customHeight="1" thickBot="1">
      <c r="B58" s="211" t="s">
        <v>51</v>
      </c>
      <c r="C58" s="203">
        <f>SUM(C59:C64)</f>
        <v>299</v>
      </c>
      <c r="D58" s="206">
        <f>SUM(D59:D64)</f>
        <v>198718.57999999996</v>
      </c>
      <c r="E58" s="200"/>
      <c r="F58" s="200"/>
      <c r="G58" s="201">
        <f>SUM(G59:G64)</f>
        <v>299</v>
      </c>
      <c r="H58" s="339">
        <f>SUM(H59:H64)</f>
        <v>198718.57999999996</v>
      </c>
      <c r="I58" s="340">
        <f aca="true" t="shared" si="15" ref="I58:O58">SUM(I59:I64)</f>
        <v>218</v>
      </c>
      <c r="J58" s="204">
        <f t="shared" si="15"/>
        <v>101888.67</v>
      </c>
      <c r="K58" s="199">
        <f t="shared" si="15"/>
        <v>0</v>
      </c>
      <c r="L58" s="205">
        <f t="shared" si="15"/>
        <v>0</v>
      </c>
      <c r="M58" s="206">
        <f t="shared" si="15"/>
        <v>0</v>
      </c>
      <c r="N58" s="341">
        <f t="shared" si="15"/>
        <v>325</v>
      </c>
      <c r="O58" s="200">
        <f t="shared" si="15"/>
        <v>340485.8</v>
      </c>
      <c r="P58" s="200">
        <v>0</v>
      </c>
      <c r="Q58" s="268">
        <f>SUM(Q59:Q64)</f>
        <v>641093.05</v>
      </c>
      <c r="R58" s="207"/>
      <c r="S58" s="208">
        <f>SUM(S59:S64)</f>
        <v>0</v>
      </c>
      <c r="T58" s="200">
        <f>SUM(T59:T64)</f>
        <v>0</v>
      </c>
      <c r="U58" s="200">
        <f>SUM(U59:U64)</f>
        <v>0</v>
      </c>
      <c r="V58" s="200">
        <f>SUM(V59:V64)</f>
        <v>0</v>
      </c>
      <c r="W58" s="268">
        <f>SUM(W59:W64)</f>
        <v>0</v>
      </c>
      <c r="Y58" s="337">
        <v>14</v>
      </c>
      <c r="Z58" s="338">
        <v>8</v>
      </c>
      <c r="AA58" s="247">
        <v>7752.76</v>
      </c>
    </row>
    <row r="59" spans="2:27" s="210" customFormat="1" ht="18.75" customHeight="1">
      <c r="B59" s="331" t="s">
        <v>53</v>
      </c>
      <c r="C59" s="112">
        <v>19</v>
      </c>
      <c r="D59" s="232">
        <v>12921.87</v>
      </c>
      <c r="E59" s="233"/>
      <c r="F59" s="332"/>
      <c r="G59" s="235">
        <f aca="true" t="shared" si="16" ref="G59:H64">C59+E59</f>
        <v>19</v>
      </c>
      <c r="H59" s="342">
        <f t="shared" si="16"/>
        <v>12921.87</v>
      </c>
      <c r="I59" s="112">
        <v>9</v>
      </c>
      <c r="J59" s="241">
        <v>4381.85</v>
      </c>
      <c r="K59" s="112"/>
      <c r="L59" s="232"/>
      <c r="M59" s="243"/>
      <c r="N59" s="240">
        <v>24</v>
      </c>
      <c r="O59" s="241">
        <v>26509.44</v>
      </c>
      <c r="P59" s="241"/>
      <c r="Q59" s="496">
        <f aca="true" t="shared" si="17" ref="Q59:Q64">H59+J59+L59+M59+O59+P59</f>
        <v>43813.16</v>
      </c>
      <c r="R59" s="242"/>
      <c r="S59" s="226"/>
      <c r="T59" s="227"/>
      <c r="U59" s="227"/>
      <c r="V59" s="227"/>
      <c r="W59" s="225">
        <f aca="true" t="shared" si="18" ref="W59:W64">SUM(S59:V59)</f>
        <v>0</v>
      </c>
      <c r="Y59" s="337">
        <v>13</v>
      </c>
      <c r="Z59" s="338">
        <v>3</v>
      </c>
      <c r="AA59" s="247">
        <v>1762.7</v>
      </c>
    </row>
    <row r="60" spans="2:27" s="210" customFormat="1" ht="18.75" customHeight="1">
      <c r="B60" s="334" t="s">
        <v>55</v>
      </c>
      <c r="C60" s="112">
        <v>37</v>
      </c>
      <c r="D60" s="232">
        <v>24432.48</v>
      </c>
      <c r="E60" s="233"/>
      <c r="F60" s="332"/>
      <c r="G60" s="235">
        <f t="shared" si="16"/>
        <v>37</v>
      </c>
      <c r="H60" s="342">
        <f t="shared" si="16"/>
        <v>24432.48</v>
      </c>
      <c r="I60" s="112">
        <v>26</v>
      </c>
      <c r="J60" s="241">
        <v>12449.6</v>
      </c>
      <c r="K60" s="112"/>
      <c r="L60" s="232"/>
      <c r="M60" s="243"/>
      <c r="N60" s="240">
        <v>42</v>
      </c>
      <c r="O60" s="241">
        <v>46361.12</v>
      </c>
      <c r="P60" s="241"/>
      <c r="Q60" s="496">
        <f t="shared" si="17"/>
        <v>83243.20000000001</v>
      </c>
      <c r="R60" s="242"/>
      <c r="S60" s="243"/>
      <c r="T60" s="244"/>
      <c r="U60" s="244"/>
      <c r="V60" s="244"/>
      <c r="W60" s="225">
        <f t="shared" si="18"/>
        <v>0</v>
      </c>
      <c r="Y60" s="337">
        <v>12</v>
      </c>
      <c r="Z60" s="338">
        <v>1</v>
      </c>
      <c r="AA60" s="247">
        <v>829.98</v>
      </c>
    </row>
    <row r="61" spans="2:27" s="210" customFormat="1" ht="18.75" customHeight="1">
      <c r="B61" s="334" t="s">
        <v>57</v>
      </c>
      <c r="C61" s="112">
        <v>179</v>
      </c>
      <c r="D61" s="232">
        <f>119528.8</f>
        <v>119528.8</v>
      </c>
      <c r="E61" s="233"/>
      <c r="F61" s="332"/>
      <c r="G61" s="235">
        <f t="shared" si="16"/>
        <v>179</v>
      </c>
      <c r="H61" s="342">
        <f t="shared" si="16"/>
        <v>119528.8</v>
      </c>
      <c r="I61" s="112">
        <v>145</v>
      </c>
      <c r="J61" s="241">
        <v>77237.16</v>
      </c>
      <c r="K61" s="112"/>
      <c r="L61" s="232"/>
      <c r="M61" s="243"/>
      <c r="N61" s="240">
        <v>184</v>
      </c>
      <c r="O61" s="241">
        <v>189004.7</v>
      </c>
      <c r="P61" s="241"/>
      <c r="Q61" s="496">
        <f t="shared" si="17"/>
        <v>385770.66000000003</v>
      </c>
      <c r="R61" s="242"/>
      <c r="S61" s="243"/>
      <c r="T61" s="244"/>
      <c r="U61" s="244"/>
      <c r="V61" s="244"/>
      <c r="W61" s="225">
        <f t="shared" si="18"/>
        <v>0</v>
      </c>
      <c r="Y61" s="337">
        <v>11</v>
      </c>
      <c r="Z61" s="338"/>
      <c r="AA61" s="247"/>
    </row>
    <row r="62" spans="2:27" s="210" customFormat="1" ht="18.75" customHeight="1" thickBot="1">
      <c r="B62" s="334" t="s">
        <v>59</v>
      </c>
      <c r="C62" s="112">
        <v>40</v>
      </c>
      <c r="D62" s="232">
        <v>26164.89</v>
      </c>
      <c r="E62" s="233"/>
      <c r="F62" s="332"/>
      <c r="G62" s="235">
        <f t="shared" si="16"/>
        <v>40</v>
      </c>
      <c r="H62" s="342">
        <f t="shared" si="16"/>
        <v>26164.89</v>
      </c>
      <c r="I62" s="112">
        <v>30</v>
      </c>
      <c r="J62" s="241">
        <v>4334.18</v>
      </c>
      <c r="K62" s="112"/>
      <c r="L62" s="232"/>
      <c r="M62" s="243"/>
      <c r="N62" s="240">
        <v>40</v>
      </c>
      <c r="O62" s="241">
        <v>39536.48</v>
      </c>
      <c r="P62" s="241"/>
      <c r="Q62" s="496">
        <f t="shared" si="17"/>
        <v>70035.55</v>
      </c>
      <c r="R62" s="242"/>
      <c r="S62" s="243"/>
      <c r="T62" s="244"/>
      <c r="U62" s="244"/>
      <c r="V62" s="244"/>
      <c r="W62" s="225">
        <f t="shared" si="18"/>
        <v>0</v>
      </c>
      <c r="Y62" s="337">
        <v>10</v>
      </c>
      <c r="Z62" s="338">
        <v>1</v>
      </c>
      <c r="AA62" s="247">
        <v>922.83</v>
      </c>
    </row>
    <row r="63" spans="2:27" s="210" customFormat="1" ht="18.75" customHeight="1" thickBot="1">
      <c r="B63" s="334" t="s">
        <v>61</v>
      </c>
      <c r="C63" s="112">
        <v>18</v>
      </c>
      <c r="D63" s="232">
        <v>11731.8</v>
      </c>
      <c r="E63" s="233"/>
      <c r="F63" s="332"/>
      <c r="G63" s="235">
        <f t="shared" si="16"/>
        <v>18</v>
      </c>
      <c r="H63" s="342">
        <f t="shared" si="16"/>
        <v>11731.8</v>
      </c>
      <c r="I63" s="112">
        <v>5</v>
      </c>
      <c r="J63" s="241">
        <v>2185.87</v>
      </c>
      <c r="K63" s="112"/>
      <c r="L63" s="232"/>
      <c r="M63" s="243"/>
      <c r="N63" s="240">
        <v>28</v>
      </c>
      <c r="O63" s="241">
        <v>31248.06</v>
      </c>
      <c r="P63" s="241"/>
      <c r="Q63" s="496">
        <f t="shared" si="17"/>
        <v>45165.729999999996</v>
      </c>
      <c r="R63" s="242"/>
      <c r="S63" s="243"/>
      <c r="T63" s="244"/>
      <c r="U63" s="244"/>
      <c r="V63" s="244"/>
      <c r="W63" s="225">
        <f t="shared" si="18"/>
        <v>0</v>
      </c>
      <c r="Y63" s="211" t="s">
        <v>90</v>
      </c>
      <c r="Z63" s="203">
        <f>SUM(Z64:Z68)</f>
        <v>0</v>
      </c>
      <c r="AA63" s="204">
        <f>SUM(AA64:AA68)</f>
        <v>0</v>
      </c>
    </row>
    <row r="64" spans="2:27" s="210" customFormat="1" ht="21.75" customHeight="1" thickBot="1">
      <c r="B64" s="336" t="s">
        <v>63</v>
      </c>
      <c r="C64" s="112">
        <v>6</v>
      </c>
      <c r="D64" s="232">
        <v>3938.74</v>
      </c>
      <c r="E64" s="233"/>
      <c r="F64" s="332"/>
      <c r="G64" s="235">
        <f t="shared" si="16"/>
        <v>6</v>
      </c>
      <c r="H64" s="342">
        <f t="shared" si="16"/>
        <v>3938.74</v>
      </c>
      <c r="I64" s="112">
        <v>3</v>
      </c>
      <c r="J64" s="241">
        <v>1300.01</v>
      </c>
      <c r="K64" s="112"/>
      <c r="L64" s="232"/>
      <c r="M64" s="243"/>
      <c r="N64" s="240">
        <v>7</v>
      </c>
      <c r="O64" s="241">
        <v>7826</v>
      </c>
      <c r="P64" s="241"/>
      <c r="Q64" s="496">
        <f t="shared" si="17"/>
        <v>13064.75</v>
      </c>
      <c r="R64" s="242"/>
      <c r="S64" s="274"/>
      <c r="T64" s="275"/>
      <c r="U64" s="275"/>
      <c r="V64" s="275"/>
      <c r="W64" s="225">
        <f t="shared" si="18"/>
        <v>0</v>
      </c>
      <c r="Y64" s="245" t="s">
        <v>91</v>
      </c>
      <c r="Z64" s="338"/>
      <c r="AA64" s="247"/>
    </row>
    <row r="65" spans="2:27" s="210" customFormat="1" ht="18.75" customHeight="1" thickBot="1">
      <c r="B65" s="211" t="s">
        <v>93</v>
      </c>
      <c r="C65" s="203">
        <f aca="true" t="shared" si="19" ref="C65:O65">SUM(C66:C70)</f>
        <v>80</v>
      </c>
      <c r="D65" s="206">
        <f t="shared" si="19"/>
        <v>50966.41</v>
      </c>
      <c r="E65" s="201">
        <f t="shared" si="19"/>
        <v>1</v>
      </c>
      <c r="F65" s="206">
        <f t="shared" si="19"/>
        <v>614.73</v>
      </c>
      <c r="G65" s="201">
        <f t="shared" si="19"/>
        <v>81</v>
      </c>
      <c r="H65" s="339">
        <f t="shared" si="19"/>
        <v>51581.14</v>
      </c>
      <c r="I65" s="343">
        <f t="shared" si="19"/>
        <v>68</v>
      </c>
      <c r="J65" s="204">
        <f t="shared" si="19"/>
        <v>26896.33</v>
      </c>
      <c r="K65" s="199">
        <f t="shared" si="19"/>
        <v>0</v>
      </c>
      <c r="L65" s="205">
        <f t="shared" si="19"/>
        <v>0</v>
      </c>
      <c r="M65" s="206">
        <f t="shared" si="19"/>
        <v>0</v>
      </c>
      <c r="N65" s="344">
        <f t="shared" si="19"/>
        <v>96</v>
      </c>
      <c r="O65" s="200">
        <f t="shared" si="19"/>
        <v>105701.85999999999</v>
      </c>
      <c r="P65" s="200">
        <v>0</v>
      </c>
      <c r="Q65" s="268">
        <f>SUM(Q66:Q70)</f>
        <v>184179.33</v>
      </c>
      <c r="R65" s="207"/>
      <c r="S65" s="208">
        <f>SUM(S66:S70)</f>
        <v>0</v>
      </c>
      <c r="T65" s="200">
        <f>SUM(T66:T70)</f>
        <v>0</v>
      </c>
      <c r="U65" s="200">
        <f>SUM(U66:U70)</f>
        <v>0</v>
      </c>
      <c r="V65" s="200">
        <f>SUM(V66:V70)</f>
        <v>0</v>
      </c>
      <c r="W65" s="268">
        <f>SUM(W66:W70)</f>
        <v>0</v>
      </c>
      <c r="Y65" s="245" t="s">
        <v>92</v>
      </c>
      <c r="Z65" s="338"/>
      <c r="AA65" s="247"/>
    </row>
    <row r="66" spans="2:27" s="210" customFormat="1" ht="18.75" customHeight="1">
      <c r="B66" s="331" t="s">
        <v>67</v>
      </c>
      <c r="C66" s="112">
        <v>7</v>
      </c>
      <c r="D66" s="232">
        <v>4493.09</v>
      </c>
      <c r="E66" s="233"/>
      <c r="F66" s="332"/>
      <c r="G66" s="235">
        <f aca="true" t="shared" si="20" ref="G66:H69">C66+E66</f>
        <v>7</v>
      </c>
      <c r="H66" s="342">
        <f t="shared" si="20"/>
        <v>4493.09</v>
      </c>
      <c r="I66" s="112">
        <v>6</v>
      </c>
      <c r="J66" s="241">
        <v>2510.69</v>
      </c>
      <c r="K66" s="112"/>
      <c r="L66" s="232"/>
      <c r="M66" s="243"/>
      <c r="N66" s="240">
        <v>9</v>
      </c>
      <c r="O66" s="241">
        <v>9696.1</v>
      </c>
      <c r="P66" s="241"/>
      <c r="Q66" s="496">
        <f>H66+J66+L66+M66+O66+P66</f>
        <v>16699.88</v>
      </c>
      <c r="R66" s="242"/>
      <c r="S66" s="226"/>
      <c r="T66" s="227"/>
      <c r="U66" s="227"/>
      <c r="V66" s="227"/>
      <c r="W66" s="225">
        <f>SUM(S66:V66)</f>
        <v>0</v>
      </c>
      <c r="Y66" s="245" t="s">
        <v>94</v>
      </c>
      <c r="Z66" s="338"/>
      <c r="AA66" s="247"/>
    </row>
    <row r="67" spans="2:27" s="210" customFormat="1" ht="18.75" customHeight="1">
      <c r="B67" s="334" t="s">
        <v>69</v>
      </c>
      <c r="C67" s="112">
        <v>33</v>
      </c>
      <c r="D67" s="232">
        <v>21082.47</v>
      </c>
      <c r="E67" s="233"/>
      <c r="F67" s="332"/>
      <c r="G67" s="235">
        <f t="shared" si="20"/>
        <v>33</v>
      </c>
      <c r="H67" s="342">
        <f t="shared" si="20"/>
        <v>21082.47</v>
      </c>
      <c r="I67" s="112">
        <v>30</v>
      </c>
      <c r="J67" s="241">
        <v>16217.22</v>
      </c>
      <c r="K67" s="112"/>
      <c r="L67" s="232"/>
      <c r="M67" s="243"/>
      <c r="N67" s="240">
        <v>44</v>
      </c>
      <c r="O67" s="241">
        <v>48710.18</v>
      </c>
      <c r="P67" s="241"/>
      <c r="Q67" s="496">
        <f>H67+J67+L67+M67+O67+P67</f>
        <v>86009.87</v>
      </c>
      <c r="R67" s="242"/>
      <c r="S67" s="243"/>
      <c r="T67" s="244"/>
      <c r="U67" s="244"/>
      <c r="V67" s="244"/>
      <c r="W67" s="225">
        <f>SUM(S67:V67)</f>
        <v>0</v>
      </c>
      <c r="Y67" s="245" t="s">
        <v>95</v>
      </c>
      <c r="Z67" s="338"/>
      <c r="AA67" s="247"/>
    </row>
    <row r="68" spans="2:27" s="210" customFormat="1" ht="18.75" customHeight="1" thickBot="1">
      <c r="B68" s="334" t="s">
        <v>71</v>
      </c>
      <c r="C68" s="112">
        <v>25</v>
      </c>
      <c r="D68" s="232">
        <v>15830.44</v>
      </c>
      <c r="E68" s="233"/>
      <c r="F68" s="332"/>
      <c r="G68" s="235">
        <f t="shared" si="20"/>
        <v>25</v>
      </c>
      <c r="H68" s="342">
        <f t="shared" si="20"/>
        <v>15830.44</v>
      </c>
      <c r="I68" s="112">
        <v>19</v>
      </c>
      <c r="J68" s="241">
        <v>3297.45</v>
      </c>
      <c r="K68" s="112"/>
      <c r="L68" s="232"/>
      <c r="M68" s="243"/>
      <c r="N68" s="240">
        <v>25</v>
      </c>
      <c r="O68" s="241">
        <v>26919.48</v>
      </c>
      <c r="P68" s="241"/>
      <c r="Q68" s="496">
        <f>H68+J68+L68+M68+O68+P68</f>
        <v>46047.369999999995</v>
      </c>
      <c r="R68" s="242"/>
      <c r="S68" s="243"/>
      <c r="T68" s="244"/>
      <c r="U68" s="244"/>
      <c r="V68" s="244"/>
      <c r="W68" s="225">
        <f>SUM(S68:V68)</f>
        <v>0</v>
      </c>
      <c r="Y68" s="245" t="s">
        <v>96</v>
      </c>
      <c r="Z68" s="338"/>
      <c r="AA68" s="247"/>
    </row>
    <row r="69" spans="2:27" s="210" customFormat="1" ht="18.75" customHeight="1" thickBot="1">
      <c r="B69" s="334" t="s">
        <v>73</v>
      </c>
      <c r="C69" s="112">
        <v>15</v>
      </c>
      <c r="D69" s="232">
        <v>9560.41</v>
      </c>
      <c r="E69" s="233">
        <v>1</v>
      </c>
      <c r="F69" s="342">
        <v>614.73</v>
      </c>
      <c r="G69" s="235">
        <f t="shared" si="20"/>
        <v>16</v>
      </c>
      <c r="H69" s="342">
        <f t="shared" si="20"/>
        <v>10175.14</v>
      </c>
      <c r="I69" s="112">
        <v>13</v>
      </c>
      <c r="J69" s="241">
        <v>4870.97</v>
      </c>
      <c r="K69" s="112"/>
      <c r="L69" s="232"/>
      <c r="M69" s="243"/>
      <c r="N69" s="240">
        <v>18</v>
      </c>
      <c r="O69" s="241">
        <v>20376.1</v>
      </c>
      <c r="P69" s="241"/>
      <c r="Q69" s="496">
        <f>H69+J69+L69+M69+O69+P69</f>
        <v>35422.21</v>
      </c>
      <c r="R69" s="242"/>
      <c r="S69" s="243"/>
      <c r="T69" s="244"/>
      <c r="U69" s="244"/>
      <c r="V69" s="244"/>
      <c r="W69" s="225">
        <f>SUM(S69:V69)</f>
        <v>0</v>
      </c>
      <c r="Y69" s="211" t="s">
        <v>97</v>
      </c>
      <c r="Z69" s="203">
        <f>SUM(Z70:Z74)</f>
        <v>2</v>
      </c>
      <c r="AA69" s="204">
        <f>SUM(AA70:AA74)</f>
        <v>1944.95</v>
      </c>
    </row>
    <row r="70" spans="2:27" s="210" customFormat="1" ht="21.75" customHeight="1" thickBot="1">
      <c r="B70" s="336" t="s">
        <v>98</v>
      </c>
      <c r="C70" s="112"/>
      <c r="D70" s="232"/>
      <c r="E70" s="233"/>
      <c r="F70" s="332"/>
      <c r="G70" s="235"/>
      <c r="H70" s="345"/>
      <c r="I70" s="112"/>
      <c r="J70" s="241"/>
      <c r="K70" s="112"/>
      <c r="L70" s="232"/>
      <c r="M70" s="243"/>
      <c r="N70" s="240"/>
      <c r="O70" s="241"/>
      <c r="P70" s="241"/>
      <c r="Q70" s="496">
        <f>H70+J70+L70+M70+O70+P70</f>
        <v>0</v>
      </c>
      <c r="R70" s="242"/>
      <c r="S70" s="274"/>
      <c r="T70" s="275"/>
      <c r="U70" s="275"/>
      <c r="V70" s="275"/>
      <c r="W70" s="225">
        <f>SUM(S70:V70)</f>
        <v>0</v>
      </c>
      <c r="Y70" s="245" t="s">
        <v>91</v>
      </c>
      <c r="Z70" s="338">
        <v>2</v>
      </c>
      <c r="AA70" s="247">
        <v>1944.95</v>
      </c>
    </row>
    <row r="71" spans="2:27" s="210" customFormat="1" ht="18.75" customHeight="1" thickBot="1">
      <c r="B71" s="211" t="s">
        <v>99</v>
      </c>
      <c r="C71" s="203">
        <v>0</v>
      </c>
      <c r="D71" s="206">
        <v>0</v>
      </c>
      <c r="E71" s="201">
        <v>0</v>
      </c>
      <c r="F71" s="201">
        <v>0</v>
      </c>
      <c r="G71" s="201"/>
      <c r="H71" s="346"/>
      <c r="I71" s="199">
        <v>0</v>
      </c>
      <c r="J71" s="204">
        <v>0</v>
      </c>
      <c r="K71" s="199">
        <v>0</v>
      </c>
      <c r="L71" s="205">
        <v>0</v>
      </c>
      <c r="M71" s="206">
        <v>0</v>
      </c>
      <c r="N71" s="201">
        <v>0</v>
      </c>
      <c r="O71" s="200">
        <v>0</v>
      </c>
      <c r="P71" s="200">
        <v>0</v>
      </c>
      <c r="Q71" s="268">
        <v>0</v>
      </c>
      <c r="R71" s="207"/>
      <c r="S71" s="208">
        <f>SUM(S73:S75)</f>
        <v>0</v>
      </c>
      <c r="T71" s="200">
        <f>SUM(T73:T75)</f>
        <v>0</v>
      </c>
      <c r="U71" s="200">
        <f>SUM(U73:U75)</f>
        <v>0</v>
      </c>
      <c r="V71" s="200">
        <f>SUM(V73:V75)</f>
        <v>0</v>
      </c>
      <c r="W71" s="268">
        <f>SUM(W73:W75)</f>
        <v>0</v>
      </c>
      <c r="Y71" s="245" t="s">
        <v>92</v>
      </c>
      <c r="Z71" s="338"/>
      <c r="AA71" s="247"/>
    </row>
    <row r="72" spans="2:27" s="210" customFormat="1" ht="18.75" customHeight="1">
      <c r="B72" s="283">
        <v>12</v>
      </c>
      <c r="C72" s="347"/>
      <c r="D72" s="348"/>
      <c r="E72" s="349"/>
      <c r="F72" s="349"/>
      <c r="G72" s="350"/>
      <c r="H72" s="351"/>
      <c r="I72" s="347"/>
      <c r="J72" s="352"/>
      <c r="K72" s="347"/>
      <c r="L72" s="351"/>
      <c r="M72" s="285"/>
      <c r="N72" s="286"/>
      <c r="O72" s="353"/>
      <c r="P72" s="353"/>
      <c r="Q72" s="293"/>
      <c r="R72" s="207"/>
      <c r="S72" s="294"/>
      <c r="T72" s="295"/>
      <c r="U72" s="295"/>
      <c r="V72" s="295"/>
      <c r="W72" s="293"/>
      <c r="Y72" s="245" t="s">
        <v>94</v>
      </c>
      <c r="Z72" s="338"/>
      <c r="AA72" s="247"/>
    </row>
    <row r="73" spans="2:27" s="210" customFormat="1" ht="18.75" customHeight="1">
      <c r="B73" s="279">
        <v>11</v>
      </c>
      <c r="C73" s="112"/>
      <c r="D73" s="232"/>
      <c r="E73" s="233"/>
      <c r="F73" s="332"/>
      <c r="G73" s="235"/>
      <c r="H73" s="282"/>
      <c r="I73" s="112"/>
      <c r="J73" s="238"/>
      <c r="K73" s="112"/>
      <c r="L73" s="239"/>
      <c r="M73" s="232"/>
      <c r="N73" s="240"/>
      <c r="O73" s="241"/>
      <c r="P73" s="241"/>
      <c r="Q73" s="496">
        <f>H73+J73+L73+M73+O73+P73</f>
        <v>0</v>
      </c>
      <c r="R73" s="242"/>
      <c r="S73" s="296"/>
      <c r="T73" s="297"/>
      <c r="U73" s="297"/>
      <c r="V73" s="297"/>
      <c r="W73" s="225">
        <f>SUM(S73:V73)</f>
        <v>0</v>
      </c>
      <c r="Y73" s="245" t="s">
        <v>95</v>
      </c>
      <c r="Z73" s="338"/>
      <c r="AA73" s="247"/>
    </row>
    <row r="74" spans="2:27" s="210" customFormat="1" ht="18.75" customHeight="1" thickBot="1">
      <c r="B74" s="298">
        <v>10</v>
      </c>
      <c r="C74" s="112"/>
      <c r="D74" s="232"/>
      <c r="E74" s="233"/>
      <c r="F74" s="332"/>
      <c r="G74" s="235"/>
      <c r="H74" s="282"/>
      <c r="I74" s="112"/>
      <c r="J74" s="238"/>
      <c r="K74" s="112"/>
      <c r="L74" s="239"/>
      <c r="M74" s="232"/>
      <c r="N74" s="240"/>
      <c r="O74" s="241"/>
      <c r="P74" s="241"/>
      <c r="Q74" s="496">
        <f>H74+J74+L74+M74+O74+P74</f>
        <v>0</v>
      </c>
      <c r="R74" s="242"/>
      <c r="S74" s="243"/>
      <c r="T74" s="244"/>
      <c r="U74" s="244"/>
      <c r="V74" s="244"/>
      <c r="W74" s="225">
        <f>SUM(S74:V74)</f>
        <v>0</v>
      </c>
      <c r="Y74" s="271" t="s">
        <v>96</v>
      </c>
      <c r="Z74" s="338"/>
      <c r="AA74" s="247"/>
    </row>
    <row r="75" spans="2:27" s="210" customFormat="1" ht="21.75" customHeight="1" thickBot="1">
      <c r="B75" s="299">
        <v>9</v>
      </c>
      <c r="C75" s="250"/>
      <c r="D75" s="354"/>
      <c r="E75" s="355"/>
      <c r="F75" s="356"/>
      <c r="G75" s="357"/>
      <c r="H75" s="358"/>
      <c r="I75" s="250"/>
      <c r="J75" s="257"/>
      <c r="K75" s="250"/>
      <c r="L75" s="258"/>
      <c r="M75" s="232"/>
      <c r="N75" s="240"/>
      <c r="O75" s="241"/>
      <c r="P75" s="241"/>
      <c r="Q75" s="496">
        <f>H75+J75+L75+M75+O75+P75</f>
        <v>0</v>
      </c>
      <c r="R75" s="242"/>
      <c r="S75" s="274"/>
      <c r="T75" s="275"/>
      <c r="U75" s="275"/>
      <c r="V75" s="275"/>
      <c r="W75" s="225">
        <f>SUM(S75:V75)</f>
        <v>0</v>
      </c>
      <c r="Y75" s="211" t="s">
        <v>100</v>
      </c>
      <c r="Z75" s="203">
        <f>SUM(Z76:Z80)</f>
        <v>0</v>
      </c>
      <c r="AA75" s="204">
        <f>SUM(AA76:AA80)</f>
        <v>0</v>
      </c>
    </row>
    <row r="76" spans="2:27" s="210" customFormat="1" ht="18.75" customHeight="1" thickBot="1">
      <c r="B76" s="990">
        <v>8</v>
      </c>
      <c r="C76" s="1001"/>
      <c r="D76" s="1002"/>
      <c r="E76" s="1003"/>
      <c r="F76" s="1004"/>
      <c r="G76" s="1004"/>
      <c r="H76" s="1005"/>
      <c r="I76" s="991"/>
      <c r="J76" s="997"/>
      <c r="K76" s="991"/>
      <c r="L76" s="998"/>
      <c r="M76" s="992"/>
      <c r="N76" s="999"/>
      <c r="O76" s="1000"/>
      <c r="P76" s="1000"/>
      <c r="Q76" s="293"/>
      <c r="R76" s="242"/>
      <c r="S76" s="904"/>
      <c r="T76" s="905"/>
      <c r="U76" s="905"/>
      <c r="V76" s="905"/>
      <c r="W76" s="906"/>
      <c r="Y76" s="245" t="s">
        <v>101</v>
      </c>
      <c r="Z76" s="338"/>
      <c r="AA76" s="247"/>
    </row>
    <row r="77" spans="2:27" s="210" customFormat="1" ht="18.75" customHeight="1" thickBot="1">
      <c r="B77" s="359" t="s">
        <v>82</v>
      </c>
      <c r="C77" s="201">
        <f aca="true" t="shared" si="21" ref="C77:P77">SUM(C78:C82)</f>
        <v>52</v>
      </c>
      <c r="D77" s="206">
        <f t="shared" si="21"/>
        <v>177066.38</v>
      </c>
      <c r="E77" s="201">
        <f t="shared" si="21"/>
        <v>2</v>
      </c>
      <c r="F77" s="206">
        <f t="shared" si="21"/>
        <v>6136.06</v>
      </c>
      <c r="G77" s="201">
        <f t="shared" si="21"/>
        <v>54</v>
      </c>
      <c r="H77" s="339">
        <f t="shared" si="21"/>
        <v>183202.44</v>
      </c>
      <c r="I77" s="199">
        <f t="shared" si="21"/>
        <v>46</v>
      </c>
      <c r="J77" s="204">
        <f t="shared" si="21"/>
        <v>18192.059999999998</v>
      </c>
      <c r="K77" s="199">
        <f t="shared" si="21"/>
        <v>0</v>
      </c>
      <c r="L77" s="205">
        <f t="shared" si="21"/>
        <v>0</v>
      </c>
      <c r="M77" s="206">
        <f t="shared" si="21"/>
        <v>0</v>
      </c>
      <c r="N77" s="201">
        <f t="shared" si="21"/>
        <v>54</v>
      </c>
      <c r="O77" s="200">
        <f>SUM(O78:O82)</f>
        <v>43073.479999999996</v>
      </c>
      <c r="P77" s="200">
        <f t="shared" si="21"/>
        <v>0</v>
      </c>
      <c r="Q77" s="268">
        <f>SUM(Q78:Q82)</f>
        <v>244467.97999999998</v>
      </c>
      <c r="R77" s="207"/>
      <c r="S77" s="208">
        <f>SUM(S78:S82)</f>
        <v>0</v>
      </c>
      <c r="T77" s="200">
        <f>SUM(T78:T82)</f>
        <v>0</v>
      </c>
      <c r="U77" s="200">
        <f>SUM(U78:U82)</f>
        <v>0</v>
      </c>
      <c r="V77" s="200">
        <f>SUM(V78:V82)</f>
        <v>0</v>
      </c>
      <c r="W77" s="268">
        <f>SUM(W78:W82)</f>
        <v>0</v>
      </c>
      <c r="Y77" s="245" t="s">
        <v>102</v>
      </c>
      <c r="Z77" s="338"/>
      <c r="AA77" s="247"/>
    </row>
    <row r="78" spans="2:27" s="210" customFormat="1" ht="18.75" customHeight="1">
      <c r="B78" s="331" t="s">
        <v>83</v>
      </c>
      <c r="C78" s="112">
        <v>7</v>
      </c>
      <c r="D78" s="232">
        <v>26515.86</v>
      </c>
      <c r="E78" s="233"/>
      <c r="F78" s="332"/>
      <c r="G78" s="235">
        <f aca="true" t="shared" si="22" ref="G78:H82">C78+E78</f>
        <v>7</v>
      </c>
      <c r="H78" s="342">
        <f t="shared" si="22"/>
        <v>26515.86</v>
      </c>
      <c r="I78" s="112">
        <v>4</v>
      </c>
      <c r="J78" s="241">
        <v>1652.4</v>
      </c>
      <c r="K78" s="112"/>
      <c r="L78" s="232"/>
      <c r="M78" s="243"/>
      <c r="N78" s="240">
        <v>7</v>
      </c>
      <c r="O78" s="241">
        <v>6251.64</v>
      </c>
      <c r="P78" s="241"/>
      <c r="Q78" s="496">
        <f>H78+J78+L78+M78+O78+P78</f>
        <v>34419.9</v>
      </c>
      <c r="R78" s="242"/>
      <c r="S78" s="226"/>
      <c r="T78" s="227"/>
      <c r="U78" s="227"/>
      <c r="V78" s="227"/>
      <c r="W78" s="225">
        <f>SUM(S78:V78)</f>
        <v>0</v>
      </c>
      <c r="Y78" s="245" t="s">
        <v>103</v>
      </c>
      <c r="Z78" s="338"/>
      <c r="AA78" s="247"/>
    </row>
    <row r="79" spans="2:32" s="210" customFormat="1" ht="18.75" customHeight="1">
      <c r="B79" s="334" t="s">
        <v>84</v>
      </c>
      <c r="C79" s="112">
        <v>10</v>
      </c>
      <c r="D79" s="232">
        <v>36859.46</v>
      </c>
      <c r="E79" s="233"/>
      <c r="F79" s="332"/>
      <c r="G79" s="235">
        <f t="shared" si="22"/>
        <v>10</v>
      </c>
      <c r="H79" s="342">
        <f t="shared" si="22"/>
        <v>36859.46</v>
      </c>
      <c r="I79" s="112">
        <v>10</v>
      </c>
      <c r="J79" s="241">
        <v>4186.25</v>
      </c>
      <c r="K79" s="112"/>
      <c r="L79" s="232"/>
      <c r="M79" s="243"/>
      <c r="N79" s="240">
        <v>10</v>
      </c>
      <c r="O79" s="241">
        <v>8142.82</v>
      </c>
      <c r="P79" s="241"/>
      <c r="Q79" s="496">
        <f>H79+J79+L79+M79+O79+P79</f>
        <v>49188.53</v>
      </c>
      <c r="R79" s="242"/>
      <c r="S79" s="243"/>
      <c r="T79" s="244"/>
      <c r="U79" s="244"/>
      <c r="V79" s="244"/>
      <c r="W79" s="225">
        <f>SUM(S79:V79)</f>
        <v>0</v>
      </c>
      <c r="Y79" s="245" t="s">
        <v>91</v>
      </c>
      <c r="Z79" s="338"/>
      <c r="AA79" s="247"/>
      <c r="AD79" s="361"/>
      <c r="AE79" s="362"/>
      <c r="AF79" s="363"/>
    </row>
    <row r="80" spans="2:32" s="210" customFormat="1" ht="18.75" customHeight="1" thickBot="1">
      <c r="B80" s="334" t="s">
        <v>86</v>
      </c>
      <c r="C80" s="112">
        <v>15</v>
      </c>
      <c r="D80" s="232">
        <v>51919.67</v>
      </c>
      <c r="E80" s="233"/>
      <c r="F80" s="332"/>
      <c r="G80" s="235">
        <f t="shared" si="22"/>
        <v>15</v>
      </c>
      <c r="H80" s="342">
        <f t="shared" si="22"/>
        <v>51919.67</v>
      </c>
      <c r="I80" s="112">
        <v>12</v>
      </c>
      <c r="J80" s="241">
        <v>5152.42</v>
      </c>
      <c r="K80" s="112"/>
      <c r="L80" s="232"/>
      <c r="M80" s="243"/>
      <c r="N80" s="240">
        <v>15</v>
      </c>
      <c r="O80" s="241">
        <v>11851.28</v>
      </c>
      <c r="P80" s="241"/>
      <c r="Q80" s="496">
        <f>H80+J80+L80+M80+O80+P80</f>
        <v>68923.37</v>
      </c>
      <c r="R80" s="242"/>
      <c r="S80" s="243"/>
      <c r="T80" s="244"/>
      <c r="U80" s="244"/>
      <c r="V80" s="244"/>
      <c r="W80" s="225">
        <f>SUM(S80:V80)</f>
        <v>0</v>
      </c>
      <c r="Y80" s="360" t="s">
        <v>92</v>
      </c>
      <c r="Z80" s="338"/>
      <c r="AA80" s="247"/>
      <c r="AD80" s="364"/>
      <c r="AE80" s="365"/>
      <c r="AF80" s="366"/>
    </row>
    <row r="81" spans="2:32" s="210" customFormat="1" ht="21.75" customHeight="1" thickBot="1">
      <c r="B81" s="334" t="s">
        <v>87</v>
      </c>
      <c r="C81" s="112">
        <v>2</v>
      </c>
      <c r="D81" s="232">
        <v>6488.33</v>
      </c>
      <c r="E81" s="233"/>
      <c r="F81" s="332"/>
      <c r="G81" s="235">
        <f t="shared" si="22"/>
        <v>2</v>
      </c>
      <c r="H81" s="342">
        <f t="shared" si="22"/>
        <v>6488.33</v>
      </c>
      <c r="I81" s="112">
        <v>1</v>
      </c>
      <c r="J81" s="241">
        <v>560.07</v>
      </c>
      <c r="K81" s="112"/>
      <c r="L81" s="232"/>
      <c r="M81" s="243"/>
      <c r="N81" s="240">
        <v>2</v>
      </c>
      <c r="O81" s="241">
        <v>1178</v>
      </c>
      <c r="P81" s="241"/>
      <c r="Q81" s="496">
        <f>H81+J81+L81+M81+O81+P81</f>
        <v>8226.4</v>
      </c>
      <c r="R81" s="242"/>
      <c r="S81" s="243"/>
      <c r="T81" s="244"/>
      <c r="U81" s="244"/>
      <c r="V81" s="244"/>
      <c r="W81" s="225">
        <f>SUM(S81:V81)</f>
        <v>0</v>
      </c>
      <c r="Y81" s="211" t="s">
        <v>104</v>
      </c>
      <c r="Z81" s="203">
        <f>SUM(Z82:Z86)</f>
        <v>8</v>
      </c>
      <c r="AA81" s="204">
        <f>SUM(AA82:AA86)</f>
        <v>6890.5599999999995</v>
      </c>
      <c r="AD81" s="364"/>
      <c r="AE81" s="365"/>
      <c r="AF81" s="366"/>
    </row>
    <row r="82" spans="2:32" s="210" customFormat="1" ht="18.75" customHeight="1" thickBot="1">
      <c r="B82" s="336" t="s">
        <v>88</v>
      </c>
      <c r="C82" s="112">
        <v>18</v>
      </c>
      <c r="D82" s="232">
        <v>55283.06</v>
      </c>
      <c r="E82" s="233">
        <v>2</v>
      </c>
      <c r="F82" s="342">
        <v>6136.06</v>
      </c>
      <c r="G82" s="235">
        <f t="shared" si="22"/>
        <v>20</v>
      </c>
      <c r="H82" s="342">
        <f t="shared" si="22"/>
        <v>61419.119999999995</v>
      </c>
      <c r="I82" s="112">
        <v>19</v>
      </c>
      <c r="J82" s="241">
        <v>6640.92</v>
      </c>
      <c r="K82" s="112"/>
      <c r="L82" s="232"/>
      <c r="M82" s="243"/>
      <c r="N82" s="240">
        <v>20</v>
      </c>
      <c r="O82" s="241">
        <v>15649.74</v>
      </c>
      <c r="P82" s="241"/>
      <c r="Q82" s="496">
        <f>H82+J82+L82+M82+O82+P82</f>
        <v>83709.78</v>
      </c>
      <c r="R82" s="242"/>
      <c r="S82" s="274"/>
      <c r="T82" s="275"/>
      <c r="U82" s="275"/>
      <c r="V82" s="275"/>
      <c r="W82" s="225">
        <f>SUM(S82:V82)</f>
        <v>0</v>
      </c>
      <c r="Y82" s="245" t="s">
        <v>101</v>
      </c>
      <c r="Z82" s="338">
        <v>1</v>
      </c>
      <c r="AA82" s="247">
        <v>818.12</v>
      </c>
      <c r="AD82" s="364"/>
      <c r="AE82" s="365"/>
      <c r="AF82" s="366"/>
    </row>
    <row r="83" spans="2:32" s="210" customFormat="1" ht="18.75" customHeight="1" thickBot="1">
      <c r="B83" s="211" t="s">
        <v>89</v>
      </c>
      <c r="C83" s="203">
        <f>SUM(C84:C88)</f>
        <v>89</v>
      </c>
      <c r="D83" s="206">
        <f>SUM(D84:D88)</f>
        <v>87956.14</v>
      </c>
      <c r="E83" s="200"/>
      <c r="F83" s="200"/>
      <c r="G83" s="201">
        <f>SUM(G84:G88)</f>
        <v>89</v>
      </c>
      <c r="H83" s="339">
        <f>SUM(H84:H88)</f>
        <v>87956.14</v>
      </c>
      <c r="I83" s="199">
        <f aca="true" t="shared" si="23" ref="I83:P83">SUM(I84:I88)</f>
        <v>81</v>
      </c>
      <c r="J83" s="204">
        <f t="shared" si="23"/>
        <v>67960.15</v>
      </c>
      <c r="K83" s="199">
        <f t="shared" si="23"/>
        <v>0</v>
      </c>
      <c r="L83" s="205">
        <f t="shared" si="23"/>
        <v>0</v>
      </c>
      <c r="M83" s="206">
        <f t="shared" si="23"/>
        <v>0</v>
      </c>
      <c r="N83" s="201">
        <f t="shared" si="23"/>
        <v>89</v>
      </c>
      <c r="O83" s="200">
        <f t="shared" si="23"/>
        <v>94408.5</v>
      </c>
      <c r="P83" s="200">
        <f t="shared" si="23"/>
        <v>0</v>
      </c>
      <c r="Q83" s="268">
        <f>SUM(Q84:Q88)</f>
        <v>250324.79000000004</v>
      </c>
      <c r="R83" s="242"/>
      <c r="S83" s="208">
        <f>SUM(S84:S88)</f>
        <v>0</v>
      </c>
      <c r="T83" s="200">
        <f>SUM(T84:T88)</f>
        <v>0</v>
      </c>
      <c r="U83" s="200">
        <f>SUM(U84:U88)</f>
        <v>0</v>
      </c>
      <c r="V83" s="200">
        <f>SUM(V84:V88)</f>
        <v>0</v>
      </c>
      <c r="W83" s="268">
        <f>SUM(W84:W88)</f>
        <v>0</v>
      </c>
      <c r="Y83" s="245" t="s">
        <v>102</v>
      </c>
      <c r="Z83" s="338"/>
      <c r="AA83" s="247"/>
      <c r="AD83" s="364"/>
      <c r="AE83" s="365"/>
      <c r="AF83" s="366"/>
    </row>
    <row r="84" spans="2:32" s="210" customFormat="1" ht="18.75" customHeight="1">
      <c r="B84" s="367">
        <v>14</v>
      </c>
      <c r="C84" s="112">
        <v>10</v>
      </c>
      <c r="D84" s="232">
        <v>10068.86</v>
      </c>
      <c r="E84" s="233"/>
      <c r="F84" s="332"/>
      <c r="G84" s="235">
        <f aca="true" t="shared" si="24" ref="G84:H88">C84+E84</f>
        <v>10</v>
      </c>
      <c r="H84" s="342">
        <f t="shared" si="24"/>
        <v>10068.86</v>
      </c>
      <c r="I84" s="112">
        <v>10</v>
      </c>
      <c r="J84" s="241">
        <v>9137.25</v>
      </c>
      <c r="K84" s="112"/>
      <c r="L84" s="232"/>
      <c r="M84" s="243"/>
      <c r="N84" s="240">
        <v>10</v>
      </c>
      <c r="O84" s="241">
        <v>10865.64</v>
      </c>
      <c r="P84" s="241"/>
      <c r="Q84" s="496">
        <f>H84+J84+L84+M84+O84+P84</f>
        <v>30071.75</v>
      </c>
      <c r="R84" s="242"/>
      <c r="S84" s="226"/>
      <c r="T84" s="227"/>
      <c r="U84" s="227"/>
      <c r="V84" s="227"/>
      <c r="W84" s="225">
        <f>SUM(S84:V84)</f>
        <v>0</v>
      </c>
      <c r="Y84" s="245" t="s">
        <v>103</v>
      </c>
      <c r="Z84" s="338"/>
      <c r="AA84" s="247"/>
      <c r="AD84" s="364"/>
      <c r="AE84" s="365"/>
      <c r="AF84" s="366"/>
    </row>
    <row r="85" spans="2:32" s="210" customFormat="1" ht="54" customHeight="1">
      <c r="B85" s="368">
        <v>13</v>
      </c>
      <c r="C85" s="112">
        <v>27</v>
      </c>
      <c r="D85" s="232">
        <v>27376.26</v>
      </c>
      <c r="E85" s="233"/>
      <c r="F85" s="332"/>
      <c r="G85" s="235">
        <f t="shared" si="24"/>
        <v>27</v>
      </c>
      <c r="H85" s="342">
        <f t="shared" si="24"/>
        <v>27376.26</v>
      </c>
      <c r="I85" s="112">
        <v>26</v>
      </c>
      <c r="J85" s="241">
        <v>23552.33</v>
      </c>
      <c r="K85" s="112"/>
      <c r="L85" s="232"/>
      <c r="M85" s="243"/>
      <c r="N85" s="240">
        <v>27</v>
      </c>
      <c r="O85" s="241">
        <v>29252.66</v>
      </c>
      <c r="P85" s="241"/>
      <c r="Q85" s="496">
        <f>H85+J85+L85+M85+O85+P85</f>
        <v>80181.25</v>
      </c>
      <c r="R85" s="242"/>
      <c r="S85" s="243"/>
      <c r="T85" s="244"/>
      <c r="U85" s="244"/>
      <c r="V85" s="244"/>
      <c r="W85" s="225">
        <f>SUM(S85:V85)</f>
        <v>0</v>
      </c>
      <c r="Y85" s="245" t="s">
        <v>91</v>
      </c>
      <c r="Z85" s="338">
        <v>1</v>
      </c>
      <c r="AA85" s="247">
        <v>865.29</v>
      </c>
      <c r="AD85" s="364"/>
      <c r="AE85" s="365"/>
      <c r="AF85" s="366"/>
    </row>
    <row r="86" spans="2:32" s="210" customFormat="1" ht="18.75" customHeight="1" thickBot="1">
      <c r="B86" s="368">
        <v>12</v>
      </c>
      <c r="C86" s="112">
        <v>13</v>
      </c>
      <c r="D86" s="232">
        <v>12941.77</v>
      </c>
      <c r="E86" s="233"/>
      <c r="F86" s="332"/>
      <c r="G86" s="235">
        <f t="shared" si="24"/>
        <v>13</v>
      </c>
      <c r="H86" s="342">
        <f t="shared" si="24"/>
        <v>12941.77</v>
      </c>
      <c r="I86" s="112">
        <v>11</v>
      </c>
      <c r="J86" s="241">
        <v>9469.04</v>
      </c>
      <c r="K86" s="112"/>
      <c r="L86" s="232"/>
      <c r="M86" s="243"/>
      <c r="N86" s="240">
        <v>13</v>
      </c>
      <c r="O86" s="241">
        <v>12223.64</v>
      </c>
      <c r="P86" s="241"/>
      <c r="Q86" s="496">
        <f>H86+J86+L86+M86+O86+P86</f>
        <v>34634.45</v>
      </c>
      <c r="R86" s="242"/>
      <c r="S86" s="243"/>
      <c r="T86" s="244"/>
      <c r="U86" s="244"/>
      <c r="V86" s="244"/>
      <c r="W86" s="225">
        <f>SUM(S86:V86)</f>
        <v>0</v>
      </c>
      <c r="Y86" s="360" t="s">
        <v>92</v>
      </c>
      <c r="Z86" s="338">
        <v>6</v>
      </c>
      <c r="AA86" s="247">
        <v>5207.15</v>
      </c>
      <c r="AD86" s="364"/>
      <c r="AE86" s="365"/>
      <c r="AF86" s="366"/>
    </row>
    <row r="87" spans="2:32" s="210" customFormat="1" ht="21.75" customHeight="1" thickBot="1">
      <c r="B87" s="368">
        <v>11</v>
      </c>
      <c r="C87" s="112">
        <v>11</v>
      </c>
      <c r="D87" s="232">
        <v>10800.87</v>
      </c>
      <c r="E87" s="233"/>
      <c r="F87" s="332"/>
      <c r="G87" s="235">
        <f t="shared" si="24"/>
        <v>11</v>
      </c>
      <c r="H87" s="342">
        <f t="shared" si="24"/>
        <v>10800.87</v>
      </c>
      <c r="I87" s="112">
        <v>8</v>
      </c>
      <c r="J87" s="241">
        <v>7203.78</v>
      </c>
      <c r="K87" s="112"/>
      <c r="L87" s="232"/>
      <c r="M87" s="243"/>
      <c r="N87" s="240">
        <v>11</v>
      </c>
      <c r="O87" s="241">
        <v>12223.64</v>
      </c>
      <c r="P87" s="241"/>
      <c r="Q87" s="496">
        <f>H87+J87+L87+M87+O87+P87</f>
        <v>30228.29</v>
      </c>
      <c r="R87" s="242"/>
      <c r="S87" s="243"/>
      <c r="T87" s="244"/>
      <c r="U87" s="244"/>
      <c r="V87" s="244"/>
      <c r="W87" s="225">
        <f>SUM(S87:V87)</f>
        <v>0</v>
      </c>
      <c r="Y87" s="211" t="s">
        <v>105</v>
      </c>
      <c r="Z87" s="203">
        <f>SUM(Z88:Z95)</f>
        <v>17</v>
      </c>
      <c r="AA87" s="204">
        <f>SUM(AA88:AA95)</f>
        <v>14697.71</v>
      </c>
      <c r="AD87" s="364"/>
      <c r="AE87" s="365"/>
      <c r="AF87" s="366"/>
    </row>
    <row r="88" spans="2:32" s="210" customFormat="1" ht="18.75" customHeight="1" thickBot="1">
      <c r="B88" s="369">
        <v>10</v>
      </c>
      <c r="C88" s="112">
        <v>28</v>
      </c>
      <c r="D88" s="232">
        <v>26768.38</v>
      </c>
      <c r="E88" s="233"/>
      <c r="F88" s="332"/>
      <c r="G88" s="235">
        <f t="shared" si="24"/>
        <v>28</v>
      </c>
      <c r="H88" s="342">
        <f t="shared" si="24"/>
        <v>26768.38</v>
      </c>
      <c r="I88" s="112">
        <v>26</v>
      </c>
      <c r="J88" s="241">
        <v>18597.75</v>
      </c>
      <c r="K88" s="112"/>
      <c r="L88" s="232"/>
      <c r="M88" s="243"/>
      <c r="N88" s="240">
        <v>28</v>
      </c>
      <c r="O88" s="241">
        <v>29842.92</v>
      </c>
      <c r="P88" s="241"/>
      <c r="Q88" s="496">
        <f>H88+J88+L88+M88+O88+P88</f>
        <v>75209.05</v>
      </c>
      <c r="R88" s="242"/>
      <c r="S88" s="274"/>
      <c r="T88" s="275"/>
      <c r="U88" s="275"/>
      <c r="V88" s="275"/>
      <c r="W88" s="225">
        <f>SUM(S88:V88)</f>
        <v>0</v>
      </c>
      <c r="Y88" s="245" t="s">
        <v>101</v>
      </c>
      <c r="Z88" s="338">
        <v>2</v>
      </c>
      <c r="AA88" s="247">
        <v>1948.9</v>
      </c>
      <c r="AD88" s="370"/>
      <c r="AE88" s="362"/>
      <c r="AF88" s="363"/>
    </row>
    <row r="89" spans="2:32" s="210" customFormat="1" ht="18.75" customHeight="1" thickBot="1">
      <c r="B89" s="211" t="s">
        <v>90</v>
      </c>
      <c r="C89" s="203">
        <f>SUM(C90:C94)</f>
        <v>0</v>
      </c>
      <c r="D89" s="206">
        <f>SUM(D90:D94)</f>
        <v>0</v>
      </c>
      <c r="E89" s="200"/>
      <c r="F89" s="200"/>
      <c r="G89" s="200"/>
      <c r="H89" s="204"/>
      <c r="I89" s="203">
        <f aca="true" t="shared" si="25" ref="I89:P89">SUM(I90:I94)</f>
        <v>0</v>
      </c>
      <c r="J89" s="204">
        <f t="shared" si="25"/>
        <v>0</v>
      </c>
      <c r="K89" s="199">
        <f t="shared" si="25"/>
        <v>0</v>
      </c>
      <c r="L89" s="205">
        <f t="shared" si="25"/>
        <v>0</v>
      </c>
      <c r="M89" s="206">
        <f t="shared" si="25"/>
        <v>0</v>
      </c>
      <c r="N89" s="201">
        <f t="shared" si="25"/>
        <v>0</v>
      </c>
      <c r="O89" s="200">
        <f t="shared" si="25"/>
        <v>0</v>
      </c>
      <c r="P89" s="200">
        <f t="shared" si="25"/>
        <v>0</v>
      </c>
      <c r="Q89" s="268">
        <f>SUM(Q90:Q94)</f>
        <v>0</v>
      </c>
      <c r="R89" s="207"/>
      <c r="S89" s="208">
        <f>SUM(S90:S94)</f>
        <v>0</v>
      </c>
      <c r="T89" s="200">
        <f>SUM(T90:T94)</f>
        <v>0</v>
      </c>
      <c r="U89" s="200">
        <f>SUM(U90:U94)</f>
        <v>0</v>
      </c>
      <c r="V89" s="200">
        <f>SUM(V90:V94)</f>
        <v>0</v>
      </c>
      <c r="W89" s="268">
        <f>SUM(W90:W94)</f>
        <v>0</v>
      </c>
      <c r="Y89" s="245" t="s">
        <v>102</v>
      </c>
      <c r="Z89" s="338"/>
      <c r="AA89" s="247"/>
      <c r="AD89" s="371"/>
      <c r="AE89" s="362"/>
      <c r="AF89" s="363"/>
    </row>
    <row r="90" spans="2:32" s="210" customFormat="1" ht="18.75" customHeight="1">
      <c r="B90" s="331" t="s">
        <v>91</v>
      </c>
      <c r="C90" s="112"/>
      <c r="D90" s="232"/>
      <c r="E90" s="233"/>
      <c r="F90" s="332"/>
      <c r="G90" s="235"/>
      <c r="H90" s="345"/>
      <c r="I90" s="112"/>
      <c r="J90" s="241"/>
      <c r="K90" s="112"/>
      <c r="L90" s="232"/>
      <c r="M90" s="243"/>
      <c r="N90" s="240"/>
      <c r="O90" s="241"/>
      <c r="P90" s="241"/>
      <c r="Q90" s="496">
        <f>H90+J90+L90+M90+O90+P90</f>
        <v>0</v>
      </c>
      <c r="R90" s="242"/>
      <c r="S90" s="226"/>
      <c r="T90" s="227"/>
      <c r="U90" s="227"/>
      <c r="V90" s="227"/>
      <c r="W90" s="225">
        <f>SUM(S90:V90)</f>
        <v>0</v>
      </c>
      <c r="Y90" s="245" t="s">
        <v>103</v>
      </c>
      <c r="Z90" s="338"/>
      <c r="AA90" s="247"/>
      <c r="AD90" s="372"/>
      <c r="AE90" s="373"/>
      <c r="AF90" s="374"/>
    </row>
    <row r="91" spans="2:32" s="210" customFormat="1" ht="18.75" customHeight="1">
      <c r="B91" s="334" t="s">
        <v>92</v>
      </c>
      <c r="C91" s="112"/>
      <c r="D91" s="232"/>
      <c r="E91" s="233"/>
      <c r="F91" s="332"/>
      <c r="G91" s="235"/>
      <c r="H91" s="345"/>
      <c r="I91" s="112"/>
      <c r="J91" s="241"/>
      <c r="K91" s="112"/>
      <c r="L91" s="232"/>
      <c r="M91" s="243"/>
      <c r="N91" s="240"/>
      <c r="O91" s="241"/>
      <c r="P91" s="241"/>
      <c r="Q91" s="496">
        <f>H91+J91+L91+M91+O91+P91</f>
        <v>0</v>
      </c>
      <c r="R91" s="242"/>
      <c r="S91" s="243"/>
      <c r="T91" s="244"/>
      <c r="U91" s="244"/>
      <c r="V91" s="244"/>
      <c r="W91" s="225">
        <f>SUM(S91:V91)</f>
        <v>0</v>
      </c>
      <c r="Y91" s="245" t="s">
        <v>91</v>
      </c>
      <c r="Z91" s="338">
        <v>14</v>
      </c>
      <c r="AA91" s="247">
        <f>876.93+11025.8</f>
        <v>11902.73</v>
      </c>
      <c r="AD91" s="375"/>
      <c r="AE91" s="373"/>
      <c r="AF91" s="374"/>
    </row>
    <row r="92" spans="2:32" s="210" customFormat="1" ht="18.75" customHeight="1">
      <c r="B92" s="334" t="s">
        <v>94</v>
      </c>
      <c r="C92" s="112"/>
      <c r="D92" s="232"/>
      <c r="E92" s="233"/>
      <c r="F92" s="332"/>
      <c r="G92" s="235"/>
      <c r="H92" s="345"/>
      <c r="I92" s="112"/>
      <c r="J92" s="241"/>
      <c r="K92" s="112"/>
      <c r="L92" s="232"/>
      <c r="M92" s="243"/>
      <c r="N92" s="240"/>
      <c r="O92" s="241"/>
      <c r="P92" s="241"/>
      <c r="Q92" s="496">
        <f>H92+J92+L92+M92+O92+P92</f>
        <v>0</v>
      </c>
      <c r="R92" s="242"/>
      <c r="S92" s="243"/>
      <c r="T92" s="244"/>
      <c r="U92" s="244"/>
      <c r="V92" s="244"/>
      <c r="W92" s="225">
        <f>SUM(S92:V92)</f>
        <v>0</v>
      </c>
      <c r="Y92" s="245" t="s">
        <v>92</v>
      </c>
      <c r="Z92" s="338">
        <v>1</v>
      </c>
      <c r="AA92" s="247">
        <v>846.08</v>
      </c>
      <c r="AD92" s="376"/>
      <c r="AE92" s="373"/>
      <c r="AF92" s="377"/>
    </row>
    <row r="93" spans="2:32" s="210" customFormat="1" ht="21.75" customHeight="1">
      <c r="B93" s="334" t="s">
        <v>95</v>
      </c>
      <c r="C93" s="112"/>
      <c r="D93" s="232"/>
      <c r="E93" s="233"/>
      <c r="F93" s="332"/>
      <c r="G93" s="235"/>
      <c r="H93" s="345"/>
      <c r="I93" s="112"/>
      <c r="J93" s="241"/>
      <c r="K93" s="112"/>
      <c r="L93" s="232"/>
      <c r="M93" s="243"/>
      <c r="N93" s="240"/>
      <c r="O93" s="241"/>
      <c r="P93" s="241"/>
      <c r="Q93" s="496">
        <f>H93+J93+L93+M93+O93+P93</f>
        <v>0</v>
      </c>
      <c r="R93" s="242"/>
      <c r="S93" s="243"/>
      <c r="T93" s="244"/>
      <c r="U93" s="244"/>
      <c r="V93" s="244"/>
      <c r="W93" s="225">
        <f>SUM(S93:V93)</f>
        <v>0</v>
      </c>
      <c r="Y93" s="245" t="s">
        <v>94</v>
      </c>
      <c r="Z93" s="338"/>
      <c r="AA93" s="247"/>
      <c r="AD93" s="376"/>
      <c r="AE93" s="373"/>
      <c r="AF93" s="374"/>
    </row>
    <row r="94" spans="2:32" s="210" customFormat="1" ht="36" customHeight="1" thickBot="1">
      <c r="B94" s="336" t="s">
        <v>96</v>
      </c>
      <c r="C94" s="112"/>
      <c r="D94" s="232"/>
      <c r="E94" s="233"/>
      <c r="F94" s="332"/>
      <c r="G94" s="235"/>
      <c r="H94" s="345"/>
      <c r="I94" s="112"/>
      <c r="J94" s="241"/>
      <c r="K94" s="112"/>
      <c r="L94" s="232"/>
      <c r="M94" s="243"/>
      <c r="N94" s="240"/>
      <c r="O94" s="241"/>
      <c r="P94" s="241"/>
      <c r="Q94" s="496">
        <f>H94+J94+L94+M94+O94+P94</f>
        <v>0</v>
      </c>
      <c r="R94" s="242"/>
      <c r="S94" s="274"/>
      <c r="T94" s="275"/>
      <c r="U94" s="275"/>
      <c r="V94" s="275"/>
      <c r="W94" s="225">
        <f>SUM(S94:V94)</f>
        <v>0</v>
      </c>
      <c r="Y94" s="245" t="s">
        <v>95</v>
      </c>
      <c r="Z94" s="338"/>
      <c r="AA94" s="247"/>
      <c r="AD94" s="376"/>
      <c r="AE94" s="373"/>
      <c r="AF94" s="374"/>
    </row>
    <row r="95" spans="2:32" s="210" customFormat="1" ht="36" customHeight="1" thickBot="1">
      <c r="B95" s="211" t="s">
        <v>97</v>
      </c>
      <c r="C95" s="199">
        <f>SUM(C96:C100)</f>
        <v>3</v>
      </c>
      <c r="D95" s="206">
        <f>SUM(D96:D100)</f>
        <v>2961.69</v>
      </c>
      <c r="E95" s="378"/>
      <c r="F95" s="378"/>
      <c r="G95" s="203">
        <f>SUM(G96:G100)</f>
        <v>3</v>
      </c>
      <c r="H95" s="339">
        <f>SUM(H96:H100)</f>
        <v>2961.69</v>
      </c>
      <c r="I95" s="199">
        <f aca="true" t="shared" si="26" ref="I95:P95">SUM(I96:I100)</f>
        <v>2</v>
      </c>
      <c r="J95" s="204">
        <f t="shared" si="26"/>
        <v>895.5</v>
      </c>
      <c r="K95" s="199">
        <f t="shared" si="26"/>
        <v>0</v>
      </c>
      <c r="L95" s="205">
        <f t="shared" si="26"/>
        <v>0</v>
      </c>
      <c r="M95" s="206">
        <f t="shared" si="26"/>
        <v>0</v>
      </c>
      <c r="N95" s="201">
        <f t="shared" si="26"/>
        <v>3</v>
      </c>
      <c r="O95" s="200">
        <f t="shared" si="26"/>
        <v>3339.6400000000003</v>
      </c>
      <c r="P95" s="200">
        <f t="shared" si="26"/>
        <v>0</v>
      </c>
      <c r="Q95" s="268">
        <f>SUM(Q96:Q100)</f>
        <v>7196.83</v>
      </c>
      <c r="R95" s="242"/>
      <c r="S95" s="208">
        <f>SUM(S96:S100)</f>
        <v>0</v>
      </c>
      <c r="T95" s="200">
        <f>SUM(T96:T100)</f>
        <v>0</v>
      </c>
      <c r="U95" s="200">
        <f>SUM(U96:U100)</f>
        <v>0</v>
      </c>
      <c r="V95" s="200">
        <f>SUM(V96:V100)</f>
        <v>0</v>
      </c>
      <c r="W95" s="268">
        <f>SUM(W96:W100)</f>
        <v>0</v>
      </c>
      <c r="Y95" s="360" t="s">
        <v>96</v>
      </c>
      <c r="Z95" s="338"/>
      <c r="AA95" s="247"/>
      <c r="AD95" s="383"/>
      <c r="AE95" s="384"/>
      <c r="AF95" s="385"/>
    </row>
    <row r="96" spans="2:32" s="210" customFormat="1" ht="18.75" customHeight="1" thickBot="1">
      <c r="B96" s="331" t="s">
        <v>91</v>
      </c>
      <c r="C96" s="112">
        <v>1</v>
      </c>
      <c r="D96" s="232">
        <v>994.2</v>
      </c>
      <c r="E96" s="233"/>
      <c r="F96" s="332"/>
      <c r="G96" s="235">
        <f>C96+E96</f>
        <v>1</v>
      </c>
      <c r="H96" s="342">
        <f>D96+F96</f>
        <v>994.2</v>
      </c>
      <c r="I96" s="112">
        <v>1</v>
      </c>
      <c r="J96" s="241">
        <v>417.9</v>
      </c>
      <c r="K96" s="112"/>
      <c r="L96" s="232"/>
      <c r="M96" s="243"/>
      <c r="N96" s="240">
        <v>1</v>
      </c>
      <c r="O96" s="241">
        <v>1118</v>
      </c>
      <c r="P96" s="241"/>
      <c r="Q96" s="496">
        <f>H96+J96+L96+M96+O96+P96</f>
        <v>2530.1</v>
      </c>
      <c r="R96" s="242"/>
      <c r="S96" s="226"/>
      <c r="T96" s="227"/>
      <c r="U96" s="227"/>
      <c r="V96" s="227"/>
      <c r="W96" s="225">
        <f>SUM(S96:V96)</f>
        <v>0</v>
      </c>
      <c r="Y96" s="379" t="s">
        <v>106</v>
      </c>
      <c r="Z96" s="380">
        <f>Z57+Z63+Z69+Z75+Z81+Z87</f>
        <v>40</v>
      </c>
      <c r="AA96" s="381">
        <f>AA51+AA57+AA63+AA69+AA75+AA81+AA87</f>
        <v>93717.19</v>
      </c>
      <c r="AD96" s="389"/>
      <c r="AE96" s="389"/>
      <c r="AF96" s="389"/>
    </row>
    <row r="97" spans="2:32" s="210" customFormat="1" ht="18.75" customHeight="1" thickBot="1">
      <c r="B97" s="334" t="s">
        <v>92</v>
      </c>
      <c r="C97" s="112">
        <v>1</v>
      </c>
      <c r="D97" s="232">
        <v>1011.18</v>
      </c>
      <c r="E97" s="233"/>
      <c r="F97" s="332"/>
      <c r="G97" s="235">
        <f>C97+E97</f>
        <v>1</v>
      </c>
      <c r="H97" s="342">
        <f>D97+F97</f>
        <v>1011.18</v>
      </c>
      <c r="I97" s="112">
        <v>1</v>
      </c>
      <c r="J97" s="241">
        <v>477.6</v>
      </c>
      <c r="K97" s="112"/>
      <c r="L97" s="232"/>
      <c r="M97" s="243"/>
      <c r="N97" s="240">
        <v>1</v>
      </c>
      <c r="O97" s="241">
        <v>1103.64</v>
      </c>
      <c r="P97" s="241"/>
      <c r="Q97" s="496">
        <f>H97+J97+L97+M97+O97+P97</f>
        <v>2592.42</v>
      </c>
      <c r="R97" s="242"/>
      <c r="S97" s="243"/>
      <c r="T97" s="244"/>
      <c r="U97" s="244"/>
      <c r="V97" s="244"/>
      <c r="W97" s="225">
        <f>SUM(S97:V97)</f>
        <v>0</v>
      </c>
      <c r="Y97" s="382" t="s">
        <v>107</v>
      </c>
      <c r="Z97" s="288">
        <f>+Z55+Z96</f>
        <v>40</v>
      </c>
      <c r="AA97" s="289">
        <f>AA49+AA96</f>
        <v>289346.29000000004</v>
      </c>
      <c r="AD97" s="389"/>
      <c r="AE97" s="389"/>
      <c r="AF97" s="389"/>
    </row>
    <row r="98" spans="2:32" s="210" customFormat="1" ht="18.75" customHeight="1" thickBot="1">
      <c r="B98" s="334" t="s">
        <v>94</v>
      </c>
      <c r="C98" s="112"/>
      <c r="D98" s="232"/>
      <c r="E98" s="233"/>
      <c r="F98" s="332"/>
      <c r="G98" s="235"/>
      <c r="H98" s="342"/>
      <c r="I98" s="112"/>
      <c r="J98" s="241"/>
      <c r="K98" s="112"/>
      <c r="L98" s="232"/>
      <c r="M98" s="243"/>
      <c r="N98" s="240"/>
      <c r="O98" s="241"/>
      <c r="P98" s="241"/>
      <c r="Q98" s="496">
        <f>H98+J98+L98+M98+O98+P98</f>
        <v>0</v>
      </c>
      <c r="R98" s="242"/>
      <c r="S98" s="243"/>
      <c r="T98" s="244"/>
      <c r="U98" s="244"/>
      <c r="V98" s="244"/>
      <c r="W98" s="225"/>
      <c r="Y98" s="386" t="s">
        <v>108</v>
      </c>
      <c r="Z98" s="387">
        <v>3</v>
      </c>
      <c r="AA98" s="388">
        <v>1213.43</v>
      </c>
      <c r="AD98" s="389"/>
      <c r="AE98" s="389"/>
      <c r="AF98" s="389"/>
    </row>
    <row r="99" spans="2:32" s="210" customFormat="1" ht="21.75" customHeight="1" thickBot="1">
      <c r="B99" s="334" t="s">
        <v>95</v>
      </c>
      <c r="C99" s="112"/>
      <c r="D99" s="232"/>
      <c r="E99" s="233"/>
      <c r="F99" s="332"/>
      <c r="G99" s="235"/>
      <c r="H99" s="342"/>
      <c r="I99" s="112"/>
      <c r="J99" s="241"/>
      <c r="K99" s="112"/>
      <c r="L99" s="232"/>
      <c r="M99" s="243"/>
      <c r="N99" s="240"/>
      <c r="O99" s="241"/>
      <c r="P99" s="241"/>
      <c r="Q99" s="496">
        <f>H99+J99+L99+M99+O99+P99</f>
        <v>0</v>
      </c>
      <c r="R99" s="242"/>
      <c r="S99" s="243"/>
      <c r="T99" s="244"/>
      <c r="U99" s="244"/>
      <c r="V99" s="244"/>
      <c r="W99" s="225"/>
      <c r="Y99" s="394" t="s">
        <v>159</v>
      </c>
      <c r="Z99" s="395">
        <v>3</v>
      </c>
      <c r="AA99" s="396">
        <v>1462.76</v>
      </c>
      <c r="AD99" s="389"/>
      <c r="AE99" s="389"/>
      <c r="AF99" s="389"/>
    </row>
    <row r="100" spans="2:32" s="210" customFormat="1" ht="24" customHeight="1" thickBot="1">
      <c r="B100" s="393" t="s">
        <v>96</v>
      </c>
      <c r="C100" s="112">
        <v>1</v>
      </c>
      <c r="D100" s="232">
        <v>956.31</v>
      </c>
      <c r="E100" s="233"/>
      <c r="F100" s="332"/>
      <c r="G100" s="235">
        <f>C100+E100</f>
        <v>1</v>
      </c>
      <c r="H100" s="342">
        <f>D100+F100</f>
        <v>956.31</v>
      </c>
      <c r="I100" s="112"/>
      <c r="J100" s="241"/>
      <c r="K100" s="112"/>
      <c r="L100" s="232"/>
      <c r="M100" s="243"/>
      <c r="N100" s="240">
        <v>1</v>
      </c>
      <c r="O100" s="241">
        <v>1118</v>
      </c>
      <c r="P100" s="241"/>
      <c r="Q100" s="496">
        <f>H100+J100+L100+M100+O100+P100</f>
        <v>2074.31</v>
      </c>
      <c r="R100" s="242"/>
      <c r="S100" s="274"/>
      <c r="T100" s="275"/>
      <c r="U100" s="275"/>
      <c r="V100" s="275"/>
      <c r="W100" s="225">
        <f>SUM(S100:V100)</f>
        <v>0</v>
      </c>
      <c r="Y100" s="390" t="s">
        <v>109</v>
      </c>
      <c r="Z100" s="391"/>
      <c r="AA100" s="392"/>
      <c r="AD100" s="389"/>
      <c r="AE100" s="389"/>
      <c r="AF100" s="389"/>
    </row>
    <row r="101" spans="2:32" s="210" customFormat="1" ht="24" customHeight="1" thickBot="1">
      <c r="B101" s="211" t="s">
        <v>100</v>
      </c>
      <c r="C101" s="203">
        <f>SUM(C102:C106)</f>
        <v>9</v>
      </c>
      <c r="D101" s="206">
        <f aca="true" t="shared" si="27" ref="D101:P101">SUM(D102:D106)</f>
        <v>7642.36</v>
      </c>
      <c r="E101" s="203">
        <f t="shared" si="27"/>
        <v>0</v>
      </c>
      <c r="F101" s="201">
        <f t="shared" si="27"/>
        <v>0</v>
      </c>
      <c r="G101" s="203">
        <f>SUM(G102:G106)</f>
        <v>9</v>
      </c>
      <c r="H101" s="339">
        <f t="shared" si="27"/>
        <v>7642.36</v>
      </c>
      <c r="I101" s="199">
        <f t="shared" si="27"/>
        <v>4</v>
      </c>
      <c r="J101" s="205">
        <f t="shared" si="27"/>
        <v>2606.9</v>
      </c>
      <c r="K101" s="199">
        <f t="shared" si="27"/>
        <v>0</v>
      </c>
      <c r="L101" s="205">
        <f t="shared" si="27"/>
        <v>0</v>
      </c>
      <c r="M101" s="206">
        <f t="shared" si="27"/>
        <v>0</v>
      </c>
      <c r="N101" s="203">
        <f t="shared" si="27"/>
        <v>9</v>
      </c>
      <c r="O101" s="206">
        <f t="shared" si="27"/>
        <v>8698.1</v>
      </c>
      <c r="P101" s="206">
        <f t="shared" si="27"/>
        <v>0</v>
      </c>
      <c r="Q101" s="268">
        <f>SUM(Q102:Q106)</f>
        <v>18947.36</v>
      </c>
      <c r="R101" s="207"/>
      <c r="S101" s="208">
        <f>SUM(S102:S106)</f>
        <v>0</v>
      </c>
      <c r="T101" s="200">
        <f>SUM(T102:T106)</f>
        <v>0</v>
      </c>
      <c r="U101" s="200">
        <f>SUM(U102:U106)</f>
        <v>0</v>
      </c>
      <c r="V101" s="200">
        <f>SUM(V102:V106)</f>
        <v>0</v>
      </c>
      <c r="W101" s="268">
        <f>SUM(W102:W106)</f>
        <v>0</v>
      </c>
      <c r="Y101" s="394" t="s">
        <v>110</v>
      </c>
      <c r="Z101" s="395"/>
      <c r="AA101" s="270"/>
      <c r="AD101" s="389"/>
      <c r="AE101" s="389"/>
      <c r="AF101" s="389"/>
    </row>
    <row r="102" spans="2:32" s="210" customFormat="1" ht="19.5" customHeight="1" thickBot="1">
      <c r="B102" s="331" t="s">
        <v>101</v>
      </c>
      <c r="C102" s="112"/>
      <c r="D102" s="232"/>
      <c r="E102" s="233"/>
      <c r="F102" s="332"/>
      <c r="G102" s="235"/>
      <c r="H102" s="345"/>
      <c r="I102" s="112"/>
      <c r="J102" s="241"/>
      <c r="K102" s="112"/>
      <c r="L102" s="232"/>
      <c r="M102" s="243"/>
      <c r="N102" s="240"/>
      <c r="O102" s="241"/>
      <c r="P102" s="241"/>
      <c r="Q102" s="496">
        <f>H102+J102+L102+M102+O102+P102</f>
        <v>0</v>
      </c>
      <c r="R102" s="242"/>
      <c r="S102" s="226"/>
      <c r="T102" s="227"/>
      <c r="U102" s="227"/>
      <c r="V102" s="227"/>
      <c r="W102" s="225"/>
      <c r="Y102" s="394" t="s">
        <v>111</v>
      </c>
      <c r="Z102" s="395"/>
      <c r="AA102" s="396"/>
      <c r="AD102" s="389"/>
      <c r="AE102" s="389"/>
      <c r="AF102" s="389"/>
    </row>
    <row r="103" spans="2:32" s="210" customFormat="1" ht="19.5" customHeight="1">
      <c r="B103" s="334" t="s">
        <v>102</v>
      </c>
      <c r="C103" s="112"/>
      <c r="D103" s="232"/>
      <c r="E103" s="233"/>
      <c r="F103" s="332"/>
      <c r="G103" s="235"/>
      <c r="H103" s="345"/>
      <c r="I103" s="112"/>
      <c r="J103" s="241"/>
      <c r="K103" s="112"/>
      <c r="L103" s="232"/>
      <c r="M103" s="243"/>
      <c r="N103" s="240"/>
      <c r="O103" s="241"/>
      <c r="P103" s="241"/>
      <c r="Q103" s="496">
        <f>H103+J103+L103+M103+O103+P103</f>
        <v>0</v>
      </c>
      <c r="R103" s="242"/>
      <c r="S103" s="243"/>
      <c r="T103" s="244"/>
      <c r="U103" s="244"/>
      <c r="V103" s="244"/>
      <c r="W103" s="225"/>
      <c r="Y103" s="397" t="s">
        <v>112</v>
      </c>
      <c r="Z103" s="391"/>
      <c r="AA103" s="392"/>
      <c r="AD103" s="389"/>
      <c r="AE103" s="389"/>
      <c r="AF103" s="389"/>
    </row>
    <row r="104" spans="2:32" s="210" customFormat="1" ht="19.5" customHeight="1">
      <c r="B104" s="334" t="s">
        <v>103</v>
      </c>
      <c r="C104" s="112"/>
      <c r="D104" s="232"/>
      <c r="E104" s="233"/>
      <c r="F104" s="332"/>
      <c r="G104" s="235"/>
      <c r="H104" s="345"/>
      <c r="I104" s="112"/>
      <c r="J104" s="241"/>
      <c r="K104" s="112"/>
      <c r="L104" s="232"/>
      <c r="M104" s="243"/>
      <c r="N104" s="240"/>
      <c r="O104" s="241"/>
      <c r="P104" s="241"/>
      <c r="Q104" s="496">
        <f>H104+J104+L104+M104+O104+P104</f>
        <v>0</v>
      </c>
      <c r="R104" s="242"/>
      <c r="S104" s="243"/>
      <c r="T104" s="244"/>
      <c r="U104" s="244"/>
      <c r="V104" s="244"/>
      <c r="W104" s="225"/>
      <c r="AD104" s="389"/>
      <c r="AE104" s="389"/>
      <c r="AF104" s="389"/>
    </row>
    <row r="105" spans="2:32" s="210" customFormat="1" ht="21.75" customHeight="1">
      <c r="B105" s="334" t="s">
        <v>91</v>
      </c>
      <c r="C105" s="112">
        <v>2</v>
      </c>
      <c r="D105" s="232">
        <v>1959.7</v>
      </c>
      <c r="E105" s="233"/>
      <c r="F105" s="332"/>
      <c r="G105" s="235">
        <f>C105+E105</f>
        <v>2</v>
      </c>
      <c r="H105" s="342">
        <f>D105+F105</f>
        <v>1959.7</v>
      </c>
      <c r="I105" s="112">
        <v>1</v>
      </c>
      <c r="J105" s="241">
        <v>656.7</v>
      </c>
      <c r="K105" s="112"/>
      <c r="L105" s="232"/>
      <c r="M105" s="243"/>
      <c r="N105" s="240">
        <v>2</v>
      </c>
      <c r="O105" s="241">
        <v>2176</v>
      </c>
      <c r="P105" s="241"/>
      <c r="Q105" s="496">
        <f>H105+J105+L105+M105+O105+P105</f>
        <v>4792.4</v>
      </c>
      <c r="R105" s="242"/>
      <c r="S105" s="243"/>
      <c r="T105" s="244"/>
      <c r="U105" s="244"/>
      <c r="V105" s="244"/>
      <c r="W105" s="225">
        <f>SUM(S105:V105)</f>
        <v>0</v>
      </c>
      <c r="AD105" s="389"/>
      <c r="AE105" s="389"/>
      <c r="AF105" s="389"/>
    </row>
    <row r="106" spans="2:32" s="210" customFormat="1" ht="19.5" customHeight="1" thickBot="1">
      <c r="B106" s="336" t="s">
        <v>92</v>
      </c>
      <c r="C106" s="112">
        <v>7</v>
      </c>
      <c r="D106" s="232">
        <v>5682.66</v>
      </c>
      <c r="E106" s="233"/>
      <c r="F106" s="332"/>
      <c r="G106" s="235">
        <f>C106+E106</f>
        <v>7</v>
      </c>
      <c r="H106" s="342">
        <f>D106+F106</f>
        <v>5682.66</v>
      </c>
      <c r="I106" s="112">
        <v>3</v>
      </c>
      <c r="J106" s="241">
        <v>1950.2</v>
      </c>
      <c r="K106" s="112"/>
      <c r="L106" s="232"/>
      <c r="M106" s="243"/>
      <c r="N106" s="240">
        <v>7</v>
      </c>
      <c r="O106" s="241">
        <v>6522.1</v>
      </c>
      <c r="P106" s="241"/>
      <c r="Q106" s="496">
        <f>H106+J106+L106+M106+O106+P106</f>
        <v>14154.96</v>
      </c>
      <c r="R106" s="242"/>
      <c r="S106" s="400"/>
      <c r="T106" s="401"/>
      <c r="U106" s="401"/>
      <c r="V106" s="401"/>
      <c r="W106" s="402">
        <f>SUM(S106:V106)</f>
        <v>0</v>
      </c>
      <c r="AD106" s="389"/>
      <c r="AE106" s="389"/>
      <c r="AF106" s="389"/>
    </row>
    <row r="107" spans="2:32" s="210" customFormat="1" ht="19.5" customHeight="1" thickBot="1">
      <c r="B107" s="211" t="s">
        <v>104</v>
      </c>
      <c r="C107" s="203">
        <f>SUM(C108:C112)</f>
        <v>29</v>
      </c>
      <c r="D107" s="206">
        <f aca="true" t="shared" si="28" ref="D107:P107">SUM(D108:D112)</f>
        <v>27463.81</v>
      </c>
      <c r="E107" s="203">
        <f t="shared" si="28"/>
        <v>0</v>
      </c>
      <c r="F107" s="201">
        <f t="shared" si="28"/>
        <v>0</v>
      </c>
      <c r="G107" s="203">
        <f>SUM(G108:G112)</f>
        <v>29</v>
      </c>
      <c r="H107" s="339">
        <f t="shared" si="28"/>
        <v>27463.81</v>
      </c>
      <c r="I107" s="199">
        <f t="shared" si="28"/>
        <v>0</v>
      </c>
      <c r="J107" s="205">
        <f t="shared" si="28"/>
        <v>0</v>
      </c>
      <c r="K107" s="199">
        <f t="shared" si="28"/>
        <v>0</v>
      </c>
      <c r="L107" s="205">
        <f t="shared" si="28"/>
        <v>0</v>
      </c>
      <c r="M107" s="206">
        <f t="shared" si="28"/>
        <v>0</v>
      </c>
      <c r="N107" s="203">
        <f t="shared" si="28"/>
        <v>29</v>
      </c>
      <c r="O107" s="206">
        <f t="shared" si="28"/>
        <v>30265</v>
      </c>
      <c r="P107" s="206">
        <f t="shared" si="28"/>
        <v>0</v>
      </c>
      <c r="Q107" s="268">
        <f>SUM(Q108:Q112)</f>
        <v>57728.810000000005</v>
      </c>
      <c r="R107" s="242"/>
      <c r="S107" s="208">
        <f>SUM(S108:S112)</f>
        <v>0</v>
      </c>
      <c r="T107" s="200">
        <f>SUM(T108:T112)</f>
        <v>0</v>
      </c>
      <c r="U107" s="200">
        <f>SUM(U108:U112)</f>
        <v>0</v>
      </c>
      <c r="V107" s="200">
        <f>SUM(V108:V112)</f>
        <v>0</v>
      </c>
      <c r="W107" s="204">
        <f>SUM(W108:W112)</f>
        <v>0</v>
      </c>
      <c r="AD107" s="389"/>
      <c r="AE107" s="389"/>
      <c r="AF107" s="389"/>
    </row>
    <row r="108" spans="2:32" s="210" customFormat="1" ht="19.5" customHeight="1">
      <c r="B108" s="331" t="s">
        <v>101</v>
      </c>
      <c r="C108" s="112"/>
      <c r="D108" s="232"/>
      <c r="E108" s="233"/>
      <c r="F108" s="332"/>
      <c r="G108" s="235"/>
      <c r="H108" s="345"/>
      <c r="I108" s="112"/>
      <c r="J108" s="241"/>
      <c r="K108" s="112"/>
      <c r="L108" s="232"/>
      <c r="M108" s="243"/>
      <c r="N108" s="240"/>
      <c r="O108" s="241"/>
      <c r="P108" s="241"/>
      <c r="Q108" s="496">
        <f>H108+J108+L108+M108+O108+P108</f>
        <v>0</v>
      </c>
      <c r="R108" s="242"/>
      <c r="S108" s="296"/>
      <c r="T108" s="297"/>
      <c r="U108" s="297"/>
      <c r="V108" s="297"/>
      <c r="W108" s="403"/>
      <c r="AD108" s="389"/>
      <c r="AE108" s="389"/>
      <c r="AF108" s="389"/>
    </row>
    <row r="109" spans="2:23" s="210" customFormat="1" ht="19.5" customHeight="1">
      <c r="B109" s="334" t="s">
        <v>102</v>
      </c>
      <c r="C109" s="112"/>
      <c r="D109" s="232"/>
      <c r="E109" s="233"/>
      <c r="F109" s="332"/>
      <c r="G109" s="235"/>
      <c r="H109" s="345"/>
      <c r="I109" s="112"/>
      <c r="J109" s="241"/>
      <c r="K109" s="112"/>
      <c r="L109" s="232"/>
      <c r="M109" s="243"/>
      <c r="N109" s="240"/>
      <c r="O109" s="241"/>
      <c r="P109" s="241"/>
      <c r="Q109" s="496">
        <f>H109+J109+L109+M109+O109+P109</f>
        <v>0</v>
      </c>
      <c r="R109" s="242"/>
      <c r="S109" s="243"/>
      <c r="T109" s="244"/>
      <c r="U109" s="244"/>
      <c r="V109" s="244"/>
      <c r="W109" s="225"/>
    </row>
    <row r="110" spans="2:23" s="210" customFormat="1" ht="19.5" customHeight="1">
      <c r="B110" s="334" t="s">
        <v>103</v>
      </c>
      <c r="C110" s="112"/>
      <c r="D110" s="232"/>
      <c r="E110" s="233"/>
      <c r="F110" s="332"/>
      <c r="G110" s="235"/>
      <c r="H110" s="345"/>
      <c r="I110" s="112"/>
      <c r="J110" s="241"/>
      <c r="K110" s="112"/>
      <c r="L110" s="232"/>
      <c r="M110" s="243"/>
      <c r="N110" s="240"/>
      <c r="O110" s="241"/>
      <c r="P110" s="241"/>
      <c r="Q110" s="496">
        <f>H110+J110+L110+M110+O110+P110</f>
        <v>0</v>
      </c>
      <c r="R110" s="242"/>
      <c r="S110" s="243"/>
      <c r="T110" s="244"/>
      <c r="U110" s="244"/>
      <c r="V110" s="244"/>
      <c r="W110" s="225"/>
    </row>
    <row r="111" spans="2:23" s="210" customFormat="1" ht="53.25" customHeight="1">
      <c r="B111" s="334" t="s">
        <v>91</v>
      </c>
      <c r="C111" s="112">
        <v>4</v>
      </c>
      <c r="D111" s="232">
        <v>3916.18</v>
      </c>
      <c r="E111" s="233"/>
      <c r="F111" s="332"/>
      <c r="G111" s="235">
        <f>C111+E111</f>
        <v>4</v>
      </c>
      <c r="H111" s="342">
        <f>D111+F111</f>
        <v>3916.18</v>
      </c>
      <c r="I111" s="112"/>
      <c r="J111" s="241"/>
      <c r="K111" s="112"/>
      <c r="L111" s="232"/>
      <c r="M111" s="243"/>
      <c r="N111" s="240">
        <v>4</v>
      </c>
      <c r="O111" s="241">
        <v>4352</v>
      </c>
      <c r="P111" s="241"/>
      <c r="Q111" s="496">
        <f>H111+J111+L111+M111+O111+P111</f>
        <v>8268.18</v>
      </c>
      <c r="R111" s="242"/>
      <c r="S111" s="243"/>
      <c r="T111" s="244"/>
      <c r="U111" s="244"/>
      <c r="V111" s="244"/>
      <c r="W111" s="225">
        <f>SUM(S111:V111)</f>
        <v>0</v>
      </c>
    </row>
    <row r="112" spans="2:23" s="210" customFormat="1" ht="18.75" customHeight="1" thickBot="1">
      <c r="B112" s="336" t="s">
        <v>92</v>
      </c>
      <c r="C112" s="112">
        <v>25</v>
      </c>
      <c r="D112" s="232">
        <v>23547.63</v>
      </c>
      <c r="E112" s="233"/>
      <c r="F112" s="332"/>
      <c r="G112" s="235">
        <f>C112+E112</f>
        <v>25</v>
      </c>
      <c r="H112" s="342">
        <f>D112+F112</f>
        <v>23547.63</v>
      </c>
      <c r="I112" s="112"/>
      <c r="J112" s="241"/>
      <c r="K112" s="112"/>
      <c r="L112" s="232"/>
      <c r="M112" s="243"/>
      <c r="N112" s="240">
        <v>25</v>
      </c>
      <c r="O112" s="241">
        <v>25913</v>
      </c>
      <c r="P112" s="241"/>
      <c r="Q112" s="496">
        <f>H112+J112+L112+M112+O112+P112</f>
        <v>49460.630000000005</v>
      </c>
      <c r="R112" s="242"/>
      <c r="S112" s="274"/>
      <c r="T112" s="275"/>
      <c r="U112" s="275"/>
      <c r="V112" s="275"/>
      <c r="W112" s="225">
        <f>SUM(S112:V112)</f>
        <v>0</v>
      </c>
    </row>
    <row r="113" spans="2:23" s="210" customFormat="1" ht="18.75" customHeight="1" thickBot="1">
      <c r="B113" s="211" t="s">
        <v>105</v>
      </c>
      <c r="C113" s="199">
        <f>SUM(C114:C121)</f>
        <v>31</v>
      </c>
      <c r="D113" s="206">
        <f>SUM(D114:D121)</f>
        <v>32022.97</v>
      </c>
      <c r="E113" s="378"/>
      <c r="F113" s="378"/>
      <c r="G113" s="203">
        <f>SUM(G114:G121)</f>
        <v>31</v>
      </c>
      <c r="H113" s="339">
        <f>SUM(H114:H121)</f>
        <v>32022.97</v>
      </c>
      <c r="I113" s="199">
        <f aca="true" t="shared" si="29" ref="I113:P113">SUM(I114:I121)</f>
        <v>26</v>
      </c>
      <c r="J113" s="204">
        <f t="shared" si="29"/>
        <v>11923.1</v>
      </c>
      <c r="K113" s="199">
        <f t="shared" si="29"/>
        <v>0</v>
      </c>
      <c r="L113" s="205">
        <f t="shared" si="29"/>
        <v>0</v>
      </c>
      <c r="M113" s="206">
        <f t="shared" si="29"/>
        <v>0</v>
      </c>
      <c r="N113" s="201">
        <f t="shared" si="29"/>
        <v>31</v>
      </c>
      <c r="O113" s="200">
        <f t="shared" si="29"/>
        <v>34240.56</v>
      </c>
      <c r="P113" s="200">
        <f t="shared" si="29"/>
        <v>0</v>
      </c>
      <c r="Q113" s="268">
        <f>SUM(Q114:Q121)</f>
        <v>78186.63</v>
      </c>
      <c r="R113" s="242"/>
      <c r="S113" s="404">
        <f>SUM(S114:S121)</f>
        <v>0</v>
      </c>
      <c r="T113" s="405">
        <f>SUM(T114:T121)</f>
        <v>0</v>
      </c>
      <c r="U113" s="405">
        <f>SUM(U114:U121)</f>
        <v>0</v>
      </c>
      <c r="V113" s="405">
        <f>SUM(V114:V121)</f>
        <v>0</v>
      </c>
      <c r="W113" s="406">
        <f>SUM(W114:W121)</f>
        <v>0</v>
      </c>
    </row>
    <row r="114" spans="2:23" s="210" customFormat="1" ht="18.75" customHeight="1">
      <c r="B114" s="331" t="s">
        <v>101</v>
      </c>
      <c r="C114" s="112"/>
      <c r="D114" s="232"/>
      <c r="E114" s="233"/>
      <c r="F114" s="332"/>
      <c r="G114" s="235"/>
      <c r="H114" s="345"/>
      <c r="I114" s="112"/>
      <c r="J114" s="241"/>
      <c r="K114" s="112"/>
      <c r="L114" s="232"/>
      <c r="M114" s="243"/>
      <c r="N114" s="240"/>
      <c r="O114" s="241"/>
      <c r="P114" s="241"/>
      <c r="Q114" s="496">
        <f aca="true" t="shared" si="30" ref="Q114:Q121">H114+J114+L114+M114+O114+P114</f>
        <v>0</v>
      </c>
      <c r="R114" s="242"/>
      <c r="S114" s="226"/>
      <c r="T114" s="227"/>
      <c r="U114" s="227"/>
      <c r="V114" s="227"/>
      <c r="W114" s="225"/>
    </row>
    <row r="115" spans="2:23" s="210" customFormat="1" ht="18.75" customHeight="1">
      <c r="B115" s="334" t="s">
        <v>102</v>
      </c>
      <c r="C115" s="112"/>
      <c r="D115" s="232"/>
      <c r="E115" s="233"/>
      <c r="F115" s="332"/>
      <c r="G115" s="235"/>
      <c r="H115" s="345"/>
      <c r="I115" s="112"/>
      <c r="J115" s="241"/>
      <c r="K115" s="112"/>
      <c r="L115" s="232"/>
      <c r="M115" s="243"/>
      <c r="N115" s="240"/>
      <c r="O115" s="241"/>
      <c r="P115" s="241"/>
      <c r="Q115" s="496">
        <f t="shared" si="30"/>
        <v>0</v>
      </c>
      <c r="R115" s="242"/>
      <c r="S115" s="243"/>
      <c r="T115" s="244"/>
      <c r="U115" s="244"/>
      <c r="V115" s="244"/>
      <c r="W115" s="225"/>
    </row>
    <row r="116" spans="2:23" s="210" customFormat="1" ht="18.75" customHeight="1">
      <c r="B116" s="334" t="s">
        <v>103</v>
      </c>
      <c r="C116" s="112">
        <v>1</v>
      </c>
      <c r="D116" s="232">
        <v>979.59</v>
      </c>
      <c r="E116" s="233"/>
      <c r="F116" s="332"/>
      <c r="G116" s="235">
        <f aca="true" t="shared" si="31" ref="G116:H118">C116+E116</f>
        <v>1</v>
      </c>
      <c r="H116" s="342">
        <f t="shared" si="31"/>
        <v>979.59</v>
      </c>
      <c r="I116" s="112">
        <v>1</v>
      </c>
      <c r="J116" s="241">
        <v>457.7</v>
      </c>
      <c r="K116" s="112"/>
      <c r="L116" s="232"/>
      <c r="M116" s="243"/>
      <c r="N116" s="240">
        <v>1</v>
      </c>
      <c r="O116" s="241">
        <v>1118</v>
      </c>
      <c r="P116" s="241"/>
      <c r="Q116" s="496">
        <f t="shared" si="30"/>
        <v>2555.29</v>
      </c>
      <c r="R116" s="242"/>
      <c r="S116" s="243"/>
      <c r="T116" s="244"/>
      <c r="U116" s="244"/>
      <c r="V116" s="244"/>
      <c r="W116" s="225">
        <f>SUM(S116:V116)</f>
        <v>0</v>
      </c>
    </row>
    <row r="117" spans="2:23" s="210" customFormat="1" ht="18.75" customHeight="1">
      <c r="B117" s="334" t="s">
        <v>91</v>
      </c>
      <c r="C117" s="112">
        <v>3</v>
      </c>
      <c r="D117" s="232">
        <v>2993.23</v>
      </c>
      <c r="E117" s="233"/>
      <c r="F117" s="332"/>
      <c r="G117" s="235">
        <f t="shared" si="31"/>
        <v>3</v>
      </c>
      <c r="H117" s="342">
        <f t="shared" si="31"/>
        <v>2993.23</v>
      </c>
      <c r="I117" s="112">
        <v>3</v>
      </c>
      <c r="J117" s="241">
        <v>1512.4</v>
      </c>
      <c r="K117" s="112"/>
      <c r="L117" s="232"/>
      <c r="M117" s="243"/>
      <c r="N117" s="240">
        <v>3</v>
      </c>
      <c r="O117" s="241">
        <v>3234</v>
      </c>
      <c r="P117" s="241"/>
      <c r="Q117" s="496">
        <f t="shared" si="30"/>
        <v>7739.63</v>
      </c>
      <c r="R117" s="242"/>
      <c r="S117" s="243"/>
      <c r="T117" s="244"/>
      <c r="U117" s="244"/>
      <c r="V117" s="244"/>
      <c r="W117" s="225">
        <f>SUM(S117:V117)</f>
        <v>0</v>
      </c>
    </row>
    <row r="118" spans="2:23" s="210" customFormat="1" ht="18.75" customHeight="1">
      <c r="B118" s="334" t="s">
        <v>92</v>
      </c>
      <c r="C118" s="112">
        <v>27</v>
      </c>
      <c r="D118" s="232">
        <v>28050.15</v>
      </c>
      <c r="E118" s="233"/>
      <c r="F118" s="332"/>
      <c r="G118" s="235">
        <f t="shared" si="31"/>
        <v>27</v>
      </c>
      <c r="H118" s="342">
        <f t="shared" si="31"/>
        <v>28050.15</v>
      </c>
      <c r="I118" s="112">
        <v>22</v>
      </c>
      <c r="J118" s="241">
        <v>9953</v>
      </c>
      <c r="K118" s="112"/>
      <c r="L118" s="232"/>
      <c r="M118" s="243"/>
      <c r="N118" s="240">
        <v>27</v>
      </c>
      <c r="O118" s="241">
        <v>29888.56</v>
      </c>
      <c r="P118" s="241"/>
      <c r="Q118" s="496">
        <f t="shared" si="30"/>
        <v>67891.71</v>
      </c>
      <c r="R118" s="242"/>
      <c r="S118" s="243"/>
      <c r="T118" s="244"/>
      <c r="U118" s="244"/>
      <c r="V118" s="244"/>
      <c r="W118" s="225">
        <f>SUM(S118:V118)</f>
        <v>0</v>
      </c>
    </row>
    <row r="119" spans="2:23" s="210" customFormat="1" ht="18.75" customHeight="1">
      <c r="B119" s="334" t="s">
        <v>94</v>
      </c>
      <c r="C119" s="112"/>
      <c r="D119" s="232"/>
      <c r="E119" s="233"/>
      <c r="F119" s="332"/>
      <c r="G119" s="235"/>
      <c r="H119" s="345"/>
      <c r="I119" s="112"/>
      <c r="J119" s="241"/>
      <c r="K119" s="112"/>
      <c r="L119" s="232"/>
      <c r="M119" s="243"/>
      <c r="N119" s="240"/>
      <c r="O119" s="241"/>
      <c r="P119" s="241"/>
      <c r="Q119" s="496">
        <f t="shared" si="30"/>
        <v>0</v>
      </c>
      <c r="R119" s="242"/>
      <c r="S119" s="243"/>
      <c r="T119" s="244"/>
      <c r="U119" s="244"/>
      <c r="V119" s="244"/>
      <c r="W119" s="225"/>
    </row>
    <row r="120" spans="2:23" s="210" customFormat="1" ht="36.75" customHeight="1">
      <c r="B120" s="334" t="s">
        <v>95</v>
      </c>
      <c r="C120" s="112"/>
      <c r="D120" s="232"/>
      <c r="E120" s="233"/>
      <c r="F120" s="332"/>
      <c r="G120" s="235"/>
      <c r="H120" s="345"/>
      <c r="I120" s="112"/>
      <c r="J120" s="241"/>
      <c r="K120" s="112"/>
      <c r="L120" s="232"/>
      <c r="M120" s="243"/>
      <c r="N120" s="240"/>
      <c r="O120" s="241"/>
      <c r="P120" s="241"/>
      <c r="Q120" s="496">
        <f t="shared" si="30"/>
        <v>0</v>
      </c>
      <c r="R120" s="242"/>
      <c r="S120" s="243"/>
      <c r="T120" s="244"/>
      <c r="U120" s="244"/>
      <c r="V120" s="244"/>
      <c r="W120" s="225"/>
    </row>
    <row r="121" spans="2:23" s="210" customFormat="1" ht="36" customHeight="1" thickBot="1">
      <c r="B121" s="336" t="s">
        <v>96</v>
      </c>
      <c r="C121" s="112"/>
      <c r="D121" s="232"/>
      <c r="E121" s="233"/>
      <c r="F121" s="332"/>
      <c r="G121" s="235"/>
      <c r="H121" s="345"/>
      <c r="I121" s="112"/>
      <c r="J121" s="241"/>
      <c r="K121" s="112"/>
      <c r="L121" s="232"/>
      <c r="M121" s="243"/>
      <c r="N121" s="240"/>
      <c r="O121" s="241"/>
      <c r="P121" s="241"/>
      <c r="Q121" s="496">
        <f t="shared" si="30"/>
        <v>0</v>
      </c>
      <c r="R121" s="242"/>
      <c r="S121" s="274"/>
      <c r="T121" s="275"/>
      <c r="U121" s="275"/>
      <c r="V121" s="275"/>
      <c r="W121" s="225"/>
    </row>
    <row r="122" spans="2:23" s="210" customFormat="1" ht="18.75" customHeight="1" thickBot="1">
      <c r="B122" s="407" t="s">
        <v>106</v>
      </c>
      <c r="C122" s="408">
        <f aca="true" t="shared" si="32" ref="C122:H122">+C113+C107+C101+C95+C89+C83+C77+C71+C65+C58+C51</f>
        <v>619</v>
      </c>
      <c r="D122" s="409">
        <f t="shared" si="32"/>
        <v>604585.48</v>
      </c>
      <c r="E122" s="410">
        <f t="shared" si="32"/>
        <v>3</v>
      </c>
      <c r="F122" s="409">
        <f t="shared" si="32"/>
        <v>6750.790000000001</v>
      </c>
      <c r="G122" s="410">
        <f t="shared" si="32"/>
        <v>622</v>
      </c>
      <c r="H122" s="409">
        <f t="shared" si="32"/>
        <v>611336.27</v>
      </c>
      <c r="I122" s="408">
        <f>+I113+I101+I95+I89+I83+I77+I71+I65+I58+I51</f>
        <v>461</v>
      </c>
      <c r="J122" s="409">
        <f>+J113+J107+J101+J95+J89+J83+J77+J71+J65+J58+J51</f>
        <v>239691.75</v>
      </c>
      <c r="K122" s="408">
        <f>+K113+K101+K95+K89+K83+K77+K71+K65+K58+K51</f>
        <v>0</v>
      </c>
      <c r="L122" s="411">
        <f>+L113+L107+L101+L95+L89+L83+L77+L71+L65+L58+L51</f>
        <v>0</v>
      </c>
      <c r="M122" s="412">
        <f>+M113+M101+M95+M89+M83+M77+M71+M65+M58+M51</f>
        <v>0</v>
      </c>
      <c r="N122" s="413">
        <f>+N113+N101+N95+N89+N83+N77+N71+N65+N58+N51</f>
        <v>637</v>
      </c>
      <c r="O122" s="409">
        <f>+O113+O107+O101+O95+O89+O83+O77+O71+O65+O58+O51</f>
        <v>692135.96</v>
      </c>
      <c r="P122" s="409">
        <f>+P113+P101+P95+P89+P83+P77+P71+P65+P58+P51</f>
        <v>0</v>
      </c>
      <c r="Q122" s="409">
        <f>H122+J122+L122+O122</f>
        <v>1543163.98</v>
      </c>
      <c r="R122" s="414"/>
      <c r="S122" s="415">
        <f>S51+S58+S65+S71+S77+S83+S89+S95+S101+S113</f>
        <v>0</v>
      </c>
      <c r="T122" s="416">
        <f>T51+T58+T65+T71+T77+T83+T89+T95+T101+T113</f>
        <v>0</v>
      </c>
      <c r="U122" s="416">
        <f>+U113+U101+U95+U89+U83+U77+U71+U65+U58+U51</f>
        <v>0</v>
      </c>
      <c r="V122" s="416">
        <f>+V113+V107+V101+V95+V89+V83+V77+V71+V65+V58+V51</f>
        <v>0</v>
      </c>
      <c r="W122" s="268">
        <f>W51+W58+W65+W71+W77+W83+W89+W95+W101+W107+W113</f>
        <v>0</v>
      </c>
    </row>
    <row r="123" spans="2:23" s="210" customFormat="1" ht="18.75" customHeight="1" thickBot="1">
      <c r="B123" s="417" t="s">
        <v>107</v>
      </c>
      <c r="C123" s="418">
        <f aca="true" t="shared" si="33" ref="C123:P123">C49+C122</f>
        <v>741</v>
      </c>
      <c r="D123" s="419">
        <f t="shared" si="33"/>
        <v>700580.73</v>
      </c>
      <c r="E123" s="420">
        <f t="shared" si="33"/>
        <v>3</v>
      </c>
      <c r="F123" s="421">
        <f t="shared" si="33"/>
        <v>6750.790000000001</v>
      </c>
      <c r="G123" s="420">
        <f t="shared" si="33"/>
        <v>744</v>
      </c>
      <c r="H123" s="421">
        <f t="shared" si="33"/>
        <v>707331.52</v>
      </c>
      <c r="I123" s="418">
        <f t="shared" si="33"/>
        <v>461</v>
      </c>
      <c r="J123" s="422">
        <f t="shared" si="33"/>
        <v>239691.75</v>
      </c>
      <c r="K123" s="418">
        <f t="shared" si="33"/>
        <v>76</v>
      </c>
      <c r="L123" s="423">
        <f t="shared" si="33"/>
        <v>119097.9</v>
      </c>
      <c r="M123" s="419">
        <f t="shared" si="33"/>
        <v>0</v>
      </c>
      <c r="N123" s="420">
        <f t="shared" si="33"/>
        <v>637</v>
      </c>
      <c r="O123" s="424">
        <f t="shared" si="33"/>
        <v>692135.96</v>
      </c>
      <c r="P123" s="424">
        <f t="shared" si="33"/>
        <v>0</v>
      </c>
      <c r="Q123" s="422">
        <f>H123+J123+L123+O123</f>
        <v>1758257.13</v>
      </c>
      <c r="R123" s="414"/>
      <c r="S123" s="425">
        <f>S49+S122</f>
        <v>0</v>
      </c>
      <c r="T123" s="424">
        <f>T49+T122</f>
        <v>0</v>
      </c>
      <c r="U123" s="424">
        <f>U49+U122</f>
        <v>0</v>
      </c>
      <c r="V123" s="424">
        <f>V49+V122</f>
        <v>0</v>
      </c>
      <c r="W123" s="422">
        <f>T123+V123</f>
        <v>0</v>
      </c>
    </row>
    <row r="124" spans="2:23" s="210" customFormat="1" ht="18.75" customHeight="1">
      <c r="B124" s="426" t="s">
        <v>114</v>
      </c>
      <c r="C124" s="427">
        <f>G123</f>
        <v>744</v>
      </c>
      <c r="D124" s="428">
        <v>61858</v>
      </c>
      <c r="E124" s="429"/>
      <c r="F124" s="429"/>
      <c r="G124" s="429"/>
      <c r="H124" s="430"/>
      <c r="I124" s="427"/>
      <c r="J124" s="431"/>
      <c r="K124" s="432"/>
      <c r="L124" s="433"/>
      <c r="M124" s="428"/>
      <c r="N124" s="434"/>
      <c r="O124" s="435"/>
      <c r="P124" s="435"/>
      <c r="Q124" s="436">
        <f>+D124</f>
        <v>61858</v>
      </c>
      <c r="R124" s="414"/>
      <c r="S124" s="437"/>
      <c r="T124" s="438"/>
      <c r="U124" s="438"/>
      <c r="V124" s="438"/>
      <c r="W124" s="225"/>
    </row>
    <row r="125" spans="2:23" s="210" customFormat="1" ht="18.75" customHeight="1">
      <c r="B125" s="439" t="s">
        <v>115</v>
      </c>
      <c r="C125" s="440"/>
      <c r="D125" s="441"/>
      <c r="E125" s="442"/>
      <c r="F125" s="442"/>
      <c r="G125" s="442"/>
      <c r="H125" s="443"/>
      <c r="I125" s="440">
        <v>7</v>
      </c>
      <c r="J125" s="444">
        <v>2175.8</v>
      </c>
      <c r="K125" s="445"/>
      <c r="L125" s="446"/>
      <c r="M125" s="447"/>
      <c r="N125" s="448"/>
      <c r="O125" s="449"/>
      <c r="P125" s="449"/>
      <c r="Q125" s="458">
        <f>J125</f>
        <v>2175.8</v>
      </c>
      <c r="R125" s="242"/>
      <c r="S125" s="451"/>
      <c r="T125" s="452"/>
      <c r="U125" s="452"/>
      <c r="V125" s="452"/>
      <c r="W125" s="225"/>
    </row>
    <row r="126" spans="2:23" s="210" customFormat="1" ht="18.75" customHeight="1">
      <c r="B126" s="439" t="s">
        <v>116</v>
      </c>
      <c r="C126" s="440"/>
      <c r="D126" s="441"/>
      <c r="E126" s="453"/>
      <c r="F126" s="453"/>
      <c r="G126" s="453"/>
      <c r="H126" s="443"/>
      <c r="I126" s="454"/>
      <c r="J126" s="444"/>
      <c r="K126" s="445">
        <v>2</v>
      </c>
      <c r="L126" s="446">
        <v>2018</v>
      </c>
      <c r="M126" s="455"/>
      <c r="N126" s="448">
        <v>2</v>
      </c>
      <c r="O126" s="449">
        <v>1418</v>
      </c>
      <c r="P126" s="457"/>
      <c r="Q126" s="458">
        <f>+L126+O126</f>
        <v>3436</v>
      </c>
      <c r="R126" s="242"/>
      <c r="S126" s="243"/>
      <c r="T126" s="244"/>
      <c r="U126" s="244"/>
      <c r="V126" s="244"/>
      <c r="W126" s="225">
        <f>SUM(S126:V126)</f>
        <v>0</v>
      </c>
    </row>
    <row r="127" spans="2:23" s="210" customFormat="1" ht="18.75" customHeight="1">
      <c r="B127" s="439" t="s">
        <v>117</v>
      </c>
      <c r="C127" s="440"/>
      <c r="D127" s="441"/>
      <c r="E127" s="453"/>
      <c r="F127" s="453"/>
      <c r="G127" s="453"/>
      <c r="H127" s="443"/>
      <c r="I127" s="454"/>
      <c r="J127" s="444"/>
      <c r="K127" s="459"/>
      <c r="L127" s="460"/>
      <c r="M127" s="455"/>
      <c r="N127" s="456"/>
      <c r="O127" s="457"/>
      <c r="P127" s="457"/>
      <c r="Q127" s="458"/>
      <c r="R127" s="242"/>
      <c r="S127" s="243"/>
      <c r="T127" s="244"/>
      <c r="U127" s="244"/>
      <c r="V127" s="244"/>
      <c r="W127" s="225"/>
    </row>
    <row r="128" spans="2:23" s="210" customFormat="1" ht="18.75" customHeight="1">
      <c r="B128" s="943" t="s">
        <v>161</v>
      </c>
      <c r="C128" s="440">
        <v>75</v>
      </c>
      <c r="D128" s="461">
        <v>939.22</v>
      </c>
      <c r="E128" s="453"/>
      <c r="F128" s="453"/>
      <c r="G128" s="453"/>
      <c r="H128" s="443"/>
      <c r="I128" s="454"/>
      <c r="J128" s="444"/>
      <c r="K128" s="462"/>
      <c r="L128" s="446"/>
      <c r="M128" s="447"/>
      <c r="N128" s="448"/>
      <c r="O128" s="449"/>
      <c r="P128" s="449"/>
      <c r="Q128" s="458">
        <f>+D128</f>
        <v>939.22</v>
      </c>
      <c r="R128" s="242"/>
      <c r="S128" s="243"/>
      <c r="T128" s="244"/>
      <c r="U128" s="244"/>
      <c r="V128" s="244"/>
      <c r="W128" s="225"/>
    </row>
    <row r="129" spans="2:23" s="210" customFormat="1" ht="18.75" customHeight="1">
      <c r="B129" s="910" t="s">
        <v>118</v>
      </c>
      <c r="C129" s="112"/>
      <c r="D129" s="463"/>
      <c r="E129" s="244"/>
      <c r="F129" s="244"/>
      <c r="G129" s="244"/>
      <c r="H129" s="464"/>
      <c r="I129" s="243"/>
      <c r="J129" s="465"/>
      <c r="K129" s="466"/>
      <c r="L129" s="467"/>
      <c r="M129" s="468"/>
      <c r="N129" s="469"/>
      <c r="O129" s="470"/>
      <c r="P129" s="471"/>
      <c r="Q129" s="497">
        <f>D129</f>
        <v>0</v>
      </c>
      <c r="R129" s="242"/>
      <c r="S129" s="243"/>
      <c r="T129" s="244"/>
      <c r="U129" s="244"/>
      <c r="V129" s="244"/>
      <c r="W129" s="225"/>
    </row>
    <row r="130" spans="2:23" s="210" customFormat="1" ht="18.75" customHeight="1">
      <c r="B130" s="911" t="s">
        <v>177</v>
      </c>
      <c r="C130" s="473"/>
      <c r="D130" s="474"/>
      <c r="E130" s="401"/>
      <c r="F130" s="401"/>
      <c r="G130" s="401"/>
      <c r="H130" s="475"/>
      <c r="I130" s="400"/>
      <c r="J130" s="476"/>
      <c r="K130" s="477"/>
      <c r="L130" s="478"/>
      <c r="M130" s="479"/>
      <c r="N130" s="480"/>
      <c r="O130" s="481"/>
      <c r="P130" s="482"/>
      <c r="Q130" s="497"/>
      <c r="R130" s="242"/>
      <c r="S130" s="400"/>
      <c r="T130" s="401"/>
      <c r="U130" s="401"/>
      <c r="V130" s="401"/>
      <c r="W130" s="225"/>
    </row>
    <row r="131" spans="2:23" s="210" customFormat="1" ht="29.25" customHeight="1">
      <c r="B131" s="911" t="s">
        <v>119</v>
      </c>
      <c r="C131" s="473"/>
      <c r="D131" s="474"/>
      <c r="E131" s="401"/>
      <c r="F131" s="401"/>
      <c r="G131" s="401"/>
      <c r="H131" s="475"/>
      <c r="I131" s="400"/>
      <c r="J131" s="476"/>
      <c r="K131" s="477"/>
      <c r="L131" s="478"/>
      <c r="M131" s="479"/>
      <c r="N131" s="480"/>
      <c r="O131" s="481"/>
      <c r="P131" s="482"/>
      <c r="Q131" s="497">
        <f>L131+O131</f>
        <v>0</v>
      </c>
      <c r="R131" s="242"/>
      <c r="S131" s="243"/>
      <c r="T131" s="244"/>
      <c r="U131" s="244"/>
      <c r="V131" s="244"/>
      <c r="W131" s="225"/>
    </row>
    <row r="132" spans="2:23" s="210" customFormat="1" ht="30" customHeight="1" thickBot="1">
      <c r="B132" s="942" t="s">
        <v>176</v>
      </c>
      <c r="C132" s="338"/>
      <c r="D132" s="285"/>
      <c r="E132" s="894"/>
      <c r="F132" s="894"/>
      <c r="G132" s="894"/>
      <c r="H132" s="895"/>
      <c r="I132" s="896"/>
      <c r="J132" s="247"/>
      <c r="K132" s="897"/>
      <c r="L132" s="898"/>
      <c r="M132" s="899"/>
      <c r="N132" s="900"/>
      <c r="O132" s="901"/>
      <c r="P132" s="902"/>
      <c r="Q132" s="907"/>
      <c r="R132" s="242"/>
      <c r="S132" s="904"/>
      <c r="T132" s="905"/>
      <c r="U132" s="905"/>
      <c r="V132" s="905"/>
      <c r="W132" s="906"/>
    </row>
    <row r="133" spans="2:23" ht="16.5" thickBot="1">
      <c r="B133" s="407" t="s">
        <v>120</v>
      </c>
      <c r="C133" s="301">
        <f>C125+C126+C127</f>
        <v>0</v>
      </c>
      <c r="D133" s="310">
        <f aca="true" t="shared" si="34" ref="D133:P133">SUM(D124:D131)</f>
        <v>62797.22</v>
      </c>
      <c r="E133" s="306">
        <f t="shared" si="34"/>
        <v>0</v>
      </c>
      <c r="F133" s="306">
        <f t="shared" si="34"/>
        <v>0</v>
      </c>
      <c r="G133" s="306"/>
      <c r="H133" s="483"/>
      <c r="I133" s="304">
        <f>I125+I126+I127</f>
        <v>7</v>
      </c>
      <c r="J133" s="309">
        <f t="shared" si="34"/>
        <v>2175.8</v>
      </c>
      <c r="K133" s="304">
        <f>K125+K126+K127</f>
        <v>2</v>
      </c>
      <c r="L133" s="309">
        <f t="shared" si="34"/>
        <v>2018</v>
      </c>
      <c r="M133" s="310">
        <f t="shared" si="34"/>
        <v>0</v>
      </c>
      <c r="N133" s="306">
        <f>N125+N126+N127</f>
        <v>2</v>
      </c>
      <c r="O133" s="305">
        <f t="shared" si="34"/>
        <v>1418</v>
      </c>
      <c r="P133" s="305">
        <f t="shared" si="34"/>
        <v>0</v>
      </c>
      <c r="Q133" s="308">
        <f>SUM(Q124:Q131)</f>
        <v>68409.02</v>
      </c>
      <c r="R133" s="207"/>
      <c r="S133" s="415">
        <f>SUM(S124:S131)</f>
        <v>0</v>
      </c>
      <c r="T133" s="416">
        <f>SUM(T124:T131)</f>
        <v>0</v>
      </c>
      <c r="U133" s="416">
        <f>SUM(U124:U131)</f>
        <v>0</v>
      </c>
      <c r="V133" s="416">
        <f>SUM(V124:V131)</f>
        <v>0</v>
      </c>
      <c r="W133" s="268">
        <f>SUM(W124:W131)</f>
        <v>0</v>
      </c>
    </row>
    <row r="134" spans="2:23" ht="16.5" thickBot="1">
      <c r="B134" s="484" t="s">
        <v>121</v>
      </c>
      <c r="C134" s="485">
        <f>C123+C133</f>
        <v>741</v>
      </c>
      <c r="D134" s="486">
        <f>D123+D133</f>
        <v>763377.95</v>
      </c>
      <c r="E134" s="487">
        <f>E123+E133</f>
        <v>3</v>
      </c>
      <c r="F134" s="488">
        <f>F123+F133</f>
        <v>6750.790000000001</v>
      </c>
      <c r="G134" s="487"/>
      <c r="H134" s="489">
        <f>H123+H133</f>
        <v>707331.52</v>
      </c>
      <c r="I134" s="490">
        <f>I123+I133</f>
        <v>468</v>
      </c>
      <c r="J134" s="491">
        <f>J123+J133</f>
        <v>241867.55</v>
      </c>
      <c r="K134" s="490">
        <f aca="true" t="shared" si="35" ref="K134:Q134">K123+K133</f>
        <v>78</v>
      </c>
      <c r="L134" s="491">
        <f t="shared" si="35"/>
        <v>121115.9</v>
      </c>
      <c r="M134" s="486">
        <f t="shared" si="35"/>
        <v>0</v>
      </c>
      <c r="N134" s="487">
        <f t="shared" si="35"/>
        <v>639</v>
      </c>
      <c r="O134" s="488">
        <f t="shared" si="35"/>
        <v>693553.96</v>
      </c>
      <c r="P134" s="488">
        <f t="shared" si="35"/>
        <v>0</v>
      </c>
      <c r="Q134" s="492">
        <f t="shared" si="35"/>
        <v>1826666.15</v>
      </c>
      <c r="R134" s="207"/>
      <c r="S134" s="415">
        <f>S123+S133</f>
        <v>0</v>
      </c>
      <c r="T134" s="493">
        <f>+T123+T133</f>
        <v>0</v>
      </c>
      <c r="U134" s="493">
        <f>+U123+U133</f>
        <v>0</v>
      </c>
      <c r="V134" s="493">
        <f>+V123+V133</f>
        <v>0</v>
      </c>
      <c r="W134" s="494">
        <f>T134+V134</f>
        <v>0</v>
      </c>
    </row>
  </sheetData>
  <sheetProtection/>
  <mergeCells count="34">
    <mergeCell ref="Z9:Z11"/>
    <mergeCell ref="AA9:AA11"/>
    <mergeCell ref="E9:E11"/>
    <mergeCell ref="Q9:Q11"/>
    <mergeCell ref="G9:G11"/>
    <mergeCell ref="H9:H11"/>
    <mergeCell ref="I9:I11"/>
    <mergeCell ref="N9:N11"/>
    <mergeCell ref="O9:O11"/>
    <mergeCell ref="P9:P11"/>
    <mergeCell ref="Y9:Y11"/>
    <mergeCell ref="B12:Q12"/>
    <mergeCell ref="S12:W12"/>
    <mergeCell ref="F9:F11"/>
    <mergeCell ref="K9:K11"/>
    <mergeCell ref="T9:T11"/>
    <mergeCell ref="U9:U11"/>
    <mergeCell ref="S50:W50"/>
    <mergeCell ref="J9:J11"/>
    <mergeCell ref="V9:V11"/>
    <mergeCell ref="W9:W11"/>
    <mergeCell ref="L9:L11"/>
    <mergeCell ref="M9:M11"/>
    <mergeCell ref="S9:S11"/>
    <mergeCell ref="B1:D1"/>
    <mergeCell ref="K1:O1"/>
    <mergeCell ref="B2:AA2"/>
    <mergeCell ref="B7:B11"/>
    <mergeCell ref="S7:W7"/>
    <mergeCell ref="C8:Q8"/>
    <mergeCell ref="S8:W8"/>
    <mergeCell ref="Y8:AA8"/>
    <mergeCell ref="C9:C11"/>
    <mergeCell ref="D9:D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40"/>
  <sheetViews>
    <sheetView zoomScale="84" zoomScaleNormal="84" zoomScalePageLayoutView="0" workbookViewId="0" topLeftCell="N113">
      <selection activeCell="A30" sqref="A30"/>
    </sheetView>
  </sheetViews>
  <sheetFormatPr defaultColWidth="11.421875" defaultRowHeight="15"/>
  <cols>
    <col min="1" max="1" width="4.7109375" style="1" customWidth="1"/>
    <col min="2" max="2" width="39.28125" style="1" customWidth="1"/>
    <col min="3" max="3" width="5.7109375" style="1" customWidth="1"/>
    <col min="4" max="4" width="16.00390625" style="1" customWidth="1"/>
    <col min="5" max="5" width="5.7109375" style="1" customWidth="1"/>
    <col min="6" max="6" width="16.00390625" style="1" customWidth="1"/>
    <col min="7" max="7" width="5.7109375" style="1" customWidth="1"/>
    <col min="8" max="8" width="16.00390625" style="1" customWidth="1"/>
    <col min="9" max="9" width="5.7109375" style="1" customWidth="1"/>
    <col min="10" max="10" width="15.57421875" style="1" customWidth="1"/>
    <col min="11" max="11" width="5.7109375" style="1" customWidth="1"/>
    <col min="12" max="12" width="16.28125" style="1" customWidth="1"/>
    <col min="13" max="13" width="11.28125" style="1" customWidth="1"/>
    <col min="14" max="14" width="6.57421875" style="504" customWidth="1"/>
    <col min="15" max="15" width="16.57421875" style="1" customWidth="1"/>
    <col min="16" max="16" width="12.7109375" style="1" customWidth="1"/>
    <col min="17" max="17" width="16.8515625" style="1" customWidth="1"/>
    <col min="18" max="18" width="1.7109375" style="1" customWidth="1"/>
    <col min="19" max="19" width="8.57421875" style="1" customWidth="1"/>
    <col min="20" max="20" width="14.140625" style="1" customWidth="1"/>
    <col min="21" max="21" width="8.57421875" style="1" customWidth="1"/>
    <col min="22" max="22" width="14.57421875" style="1" customWidth="1"/>
    <col min="23" max="23" width="11.7109375" style="1" customWidth="1"/>
    <col min="24" max="24" width="1.7109375" style="1" customWidth="1"/>
    <col min="25" max="25" width="34.140625" style="1" customWidth="1"/>
    <col min="26" max="26" width="5.7109375" style="1" customWidth="1"/>
    <col min="27" max="27" width="17.00390625" style="1" customWidth="1"/>
    <col min="28" max="16384" width="11.421875" style="1" customWidth="1"/>
  </cols>
  <sheetData>
    <row r="1" spans="2:26" ht="15">
      <c r="B1" s="1141" t="s">
        <v>0</v>
      </c>
      <c r="C1" s="1141"/>
      <c r="D1" s="1141"/>
      <c r="E1" s="2"/>
      <c r="F1" s="2"/>
      <c r="G1" s="2"/>
      <c r="H1" s="2"/>
      <c r="I1" s="2"/>
      <c r="J1" s="2"/>
      <c r="K1" s="499"/>
      <c r="L1" s="499"/>
      <c r="M1" s="499"/>
      <c r="N1" s="500"/>
      <c r="O1" s="499"/>
      <c r="P1" s="2"/>
      <c r="Q1" s="2"/>
      <c r="R1" s="2"/>
      <c r="S1" s="2"/>
      <c r="T1" s="2"/>
      <c r="U1" s="2"/>
      <c r="V1" s="2"/>
      <c r="W1" s="2"/>
      <c r="Z1" s="501" t="s">
        <v>142</v>
      </c>
    </row>
    <row r="2" spans="2:27" ht="15">
      <c r="B2" s="1143" t="s">
        <v>143</v>
      </c>
      <c r="C2" s="1143"/>
      <c r="D2" s="1143"/>
      <c r="E2" s="1143"/>
      <c r="F2" s="1143"/>
      <c r="G2" s="1143"/>
      <c r="H2" s="1143"/>
      <c r="I2" s="1143"/>
      <c r="J2" s="1143"/>
      <c r="K2" s="1143"/>
      <c r="L2" s="1143"/>
      <c r="M2" s="1143"/>
      <c r="N2" s="1143"/>
      <c r="O2" s="1143"/>
      <c r="P2" s="1143"/>
      <c r="Q2" s="1143"/>
      <c r="R2" s="1143"/>
      <c r="S2" s="1143"/>
      <c r="T2" s="1143"/>
      <c r="U2" s="1143"/>
      <c r="V2" s="1143"/>
      <c r="W2" s="1143"/>
      <c r="X2" s="1143"/>
      <c r="Y2" s="1143"/>
      <c r="Z2" s="1143"/>
      <c r="AA2" s="1143"/>
    </row>
    <row r="3" spans="2:23" ht="15">
      <c r="B3" s="3" t="s">
        <v>123</v>
      </c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02"/>
      <c r="O3" s="5"/>
      <c r="P3" s="5"/>
      <c r="Q3" s="5"/>
      <c r="R3" s="6"/>
      <c r="S3" s="6"/>
      <c r="T3" s="6"/>
      <c r="U3" s="6"/>
      <c r="V3" s="6"/>
      <c r="W3" s="6"/>
    </row>
    <row r="4" spans="2:18" ht="15">
      <c r="B4" s="3" t="s">
        <v>124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02"/>
      <c r="O4" s="5"/>
      <c r="Q4" s="5"/>
      <c r="R4" s="5"/>
    </row>
    <row r="5" spans="2:23" ht="16.5" customHeight="1" thickBot="1">
      <c r="B5" s="7" t="s">
        <v>144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503"/>
      <c r="O5" s="7"/>
      <c r="P5" s="7"/>
      <c r="Q5" s="7"/>
      <c r="R5" s="5"/>
      <c r="W5" s="9"/>
    </row>
    <row r="6" spans="2:27" ht="16.5" customHeight="1" hidden="1" thickBot="1">
      <c r="B6" s="1">
        <v>1</v>
      </c>
      <c r="C6" s="1">
        <f>B6+1</f>
        <v>2</v>
      </c>
      <c r="D6" s="1">
        <f aca="true" t="shared" si="0" ref="D6:AA6">C6+1</f>
        <v>3</v>
      </c>
      <c r="E6" s="1">
        <f>D6+1</f>
        <v>4</v>
      </c>
      <c r="F6" s="1">
        <f>E6+1</f>
        <v>5</v>
      </c>
      <c r="G6" s="1">
        <f t="shared" si="0"/>
        <v>6</v>
      </c>
      <c r="H6" s="1">
        <f t="shared" si="0"/>
        <v>7</v>
      </c>
      <c r="I6" s="1">
        <f t="shared" si="0"/>
        <v>8</v>
      </c>
      <c r="J6" s="1">
        <f t="shared" si="0"/>
        <v>9</v>
      </c>
      <c r="K6" s="1">
        <f t="shared" si="0"/>
        <v>10</v>
      </c>
      <c r="L6" s="1">
        <f t="shared" si="0"/>
        <v>11</v>
      </c>
      <c r="M6" s="1">
        <f t="shared" si="0"/>
        <v>12</v>
      </c>
      <c r="N6" s="504">
        <f t="shared" si="0"/>
        <v>13</v>
      </c>
      <c r="O6" s="1">
        <f t="shared" si="0"/>
        <v>14</v>
      </c>
      <c r="P6" s="1">
        <f t="shared" si="0"/>
        <v>15</v>
      </c>
      <c r="Q6" s="1">
        <f t="shared" si="0"/>
        <v>16</v>
      </c>
      <c r="R6" s="1">
        <f t="shared" si="0"/>
        <v>17</v>
      </c>
      <c r="S6" s="1">
        <f t="shared" si="0"/>
        <v>18</v>
      </c>
      <c r="T6" s="1">
        <f t="shared" si="0"/>
        <v>19</v>
      </c>
      <c r="U6" s="1">
        <f t="shared" si="0"/>
        <v>20</v>
      </c>
      <c r="V6" s="1">
        <f t="shared" si="0"/>
        <v>21</v>
      </c>
      <c r="W6" s="1">
        <f t="shared" si="0"/>
        <v>22</v>
      </c>
      <c r="X6" s="1">
        <f t="shared" si="0"/>
        <v>23</v>
      </c>
      <c r="Y6" s="1">
        <f t="shared" si="0"/>
        <v>24</v>
      </c>
      <c r="Z6" s="1">
        <f t="shared" si="0"/>
        <v>25</v>
      </c>
      <c r="AA6" s="1">
        <f t="shared" si="0"/>
        <v>26</v>
      </c>
    </row>
    <row r="7" spans="2:27" ht="13.5" customHeight="1" thickBot="1">
      <c r="B7" s="1139" t="s">
        <v>145</v>
      </c>
      <c r="C7" s="10" t="s">
        <v>2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505"/>
      <c r="O7" s="11"/>
      <c r="P7" s="11"/>
      <c r="Q7" s="12"/>
      <c r="R7" s="13"/>
      <c r="S7" s="1116" t="s">
        <v>3</v>
      </c>
      <c r="T7" s="1144"/>
      <c r="U7" s="1144"/>
      <c r="V7" s="1144"/>
      <c r="W7" s="1145"/>
      <c r="Y7" s="10" t="s">
        <v>2</v>
      </c>
      <c r="Z7" s="11"/>
      <c r="AA7" s="506"/>
    </row>
    <row r="8" spans="2:27" ht="13.5" customHeight="1" thickBot="1">
      <c r="B8" s="1140"/>
      <c r="C8" s="507" t="s">
        <v>146</v>
      </c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9"/>
      <c r="O8" s="508"/>
      <c r="P8" s="508"/>
      <c r="Q8" s="510"/>
      <c r="R8" s="14"/>
      <c r="S8" s="1113"/>
      <c r="T8" s="1114"/>
      <c r="U8" s="1114"/>
      <c r="V8" s="1114"/>
      <c r="W8" s="1115"/>
      <c r="Y8" s="1116" t="s">
        <v>5</v>
      </c>
      <c r="Z8" s="1117"/>
      <c r="AA8" s="1118"/>
    </row>
    <row r="9" spans="2:27" ht="12.75" customHeight="1">
      <c r="B9" s="1140"/>
      <c r="C9" s="1181" t="s">
        <v>6</v>
      </c>
      <c r="D9" s="1184" t="s">
        <v>147</v>
      </c>
      <c r="E9" s="1181" t="s">
        <v>6</v>
      </c>
      <c r="F9" s="1184" t="s">
        <v>148</v>
      </c>
      <c r="G9" s="1131" t="s">
        <v>10</v>
      </c>
      <c r="H9" s="1128" t="s">
        <v>11</v>
      </c>
      <c r="I9" s="1187" t="s">
        <v>8</v>
      </c>
      <c r="J9" s="1184" t="s">
        <v>12</v>
      </c>
      <c r="K9" s="1187" t="s">
        <v>8</v>
      </c>
      <c r="L9" s="1181" t="s">
        <v>13</v>
      </c>
      <c r="M9" s="1197" t="s">
        <v>149</v>
      </c>
      <c r="N9" s="1187" t="s">
        <v>8</v>
      </c>
      <c r="O9" s="1181" t="s">
        <v>15</v>
      </c>
      <c r="P9" s="1197" t="s">
        <v>150</v>
      </c>
      <c r="Q9" s="1181" t="s">
        <v>151</v>
      </c>
      <c r="R9" s="15"/>
      <c r="S9" s="1133" t="s">
        <v>152</v>
      </c>
      <c r="T9" s="1136" t="s">
        <v>153</v>
      </c>
      <c r="U9" s="1133" t="s">
        <v>154</v>
      </c>
      <c r="V9" s="1136" t="s">
        <v>155</v>
      </c>
      <c r="W9" s="1194" t="s">
        <v>136</v>
      </c>
      <c r="Y9" s="1139" t="s">
        <v>1</v>
      </c>
      <c r="Z9" s="1146" t="s">
        <v>8</v>
      </c>
      <c r="AA9" s="1123" t="s">
        <v>21</v>
      </c>
    </row>
    <row r="10" spans="2:27" ht="12.75" customHeight="1">
      <c r="B10" s="1140"/>
      <c r="C10" s="1182"/>
      <c r="D10" s="1185"/>
      <c r="E10" s="1182"/>
      <c r="F10" s="1185"/>
      <c r="G10" s="1161"/>
      <c r="H10" s="1129"/>
      <c r="I10" s="1182"/>
      <c r="J10" s="1185"/>
      <c r="K10" s="1182"/>
      <c r="L10" s="1182"/>
      <c r="M10" s="1185"/>
      <c r="N10" s="1182"/>
      <c r="O10" s="1182"/>
      <c r="P10" s="1185"/>
      <c r="Q10" s="1182"/>
      <c r="R10" s="17"/>
      <c r="S10" s="1134"/>
      <c r="T10" s="1137"/>
      <c r="U10" s="1134"/>
      <c r="V10" s="1137"/>
      <c r="W10" s="1195"/>
      <c r="Y10" s="1140"/>
      <c r="Z10" s="1147"/>
      <c r="AA10" s="1124"/>
    </row>
    <row r="11" spans="2:27" ht="39" customHeight="1" thickBot="1">
      <c r="B11" s="1140"/>
      <c r="C11" s="1183"/>
      <c r="D11" s="1186"/>
      <c r="E11" s="1183"/>
      <c r="F11" s="1186"/>
      <c r="G11" s="1163"/>
      <c r="H11" s="1130"/>
      <c r="I11" s="1183"/>
      <c r="J11" s="1186"/>
      <c r="K11" s="1183"/>
      <c r="L11" s="1183"/>
      <c r="M11" s="1186"/>
      <c r="N11" s="1183"/>
      <c r="O11" s="1183"/>
      <c r="P11" s="1186"/>
      <c r="Q11" s="1183"/>
      <c r="R11" s="17"/>
      <c r="S11" s="1135"/>
      <c r="T11" s="1138"/>
      <c r="U11" s="1135"/>
      <c r="V11" s="1138"/>
      <c r="W11" s="1196"/>
      <c r="Y11" s="1140"/>
      <c r="Z11" s="1148"/>
      <c r="AA11" s="1125"/>
    </row>
    <row r="12" spans="2:27" ht="13.5" customHeight="1" thickBot="1">
      <c r="B12" s="1175" t="s">
        <v>26</v>
      </c>
      <c r="C12" s="1176"/>
      <c r="D12" s="1176"/>
      <c r="E12" s="1176"/>
      <c r="F12" s="1176"/>
      <c r="G12" s="1176"/>
      <c r="H12" s="1176"/>
      <c r="I12" s="1176"/>
      <c r="J12" s="1176"/>
      <c r="K12" s="1176"/>
      <c r="L12" s="1176"/>
      <c r="M12" s="1176"/>
      <c r="N12" s="1176"/>
      <c r="O12" s="1176"/>
      <c r="P12" s="1176"/>
      <c r="Q12" s="1177"/>
      <c r="R12" s="17"/>
      <c r="S12" s="1155" t="s">
        <v>26</v>
      </c>
      <c r="T12" s="1156"/>
      <c r="U12" s="1156"/>
      <c r="V12" s="1156"/>
      <c r="W12" s="1157"/>
      <c r="Y12" s="20" t="s">
        <v>26</v>
      </c>
      <c r="Z12" s="21"/>
      <c r="AA12" s="22"/>
    </row>
    <row r="13" spans="1:27" ht="23.25" customHeight="1" thickBot="1">
      <c r="A13" s="1">
        <v>1</v>
      </c>
      <c r="B13" s="511" t="s">
        <v>27</v>
      </c>
      <c r="C13" s="199">
        <f>SUM(C14:C22)</f>
        <v>11</v>
      </c>
      <c r="D13" s="204">
        <f aca="true" t="shared" si="1" ref="D13:Q13">SUM(D14:D22)</f>
        <v>24200.97</v>
      </c>
      <c r="E13" s="203">
        <f>SUM(E14:E22)</f>
        <v>0</v>
      </c>
      <c r="F13" s="204">
        <f>SUM(F14:F22)</f>
        <v>0</v>
      </c>
      <c r="G13" s="203">
        <f>SUM(G14:G22)</f>
        <v>11</v>
      </c>
      <c r="H13" s="204">
        <f t="shared" si="1"/>
        <v>24200.97</v>
      </c>
      <c r="I13" s="203">
        <f t="shared" si="1"/>
        <v>0</v>
      </c>
      <c r="J13" s="204">
        <f t="shared" si="1"/>
        <v>0</v>
      </c>
      <c r="K13" s="199">
        <f t="shared" si="1"/>
        <v>11</v>
      </c>
      <c r="L13" s="206">
        <f t="shared" si="1"/>
        <v>49238</v>
      </c>
      <c r="M13" s="205">
        <f t="shared" si="1"/>
        <v>0</v>
      </c>
      <c r="N13" s="340">
        <f t="shared" si="1"/>
        <v>0</v>
      </c>
      <c r="O13" s="200">
        <f t="shared" si="1"/>
        <v>0</v>
      </c>
      <c r="P13" s="204">
        <f t="shared" si="1"/>
        <v>0</v>
      </c>
      <c r="Q13" s="205">
        <f t="shared" si="1"/>
        <v>73438.97</v>
      </c>
      <c r="R13" s="207"/>
      <c r="S13" s="208">
        <f>SUM(S14:S22)</f>
        <v>0</v>
      </c>
      <c r="T13" s="262">
        <f>SUM(T14:T22)</f>
        <v>0</v>
      </c>
      <c r="U13" s="512">
        <f>SUM(U14:U22)</f>
        <v>0</v>
      </c>
      <c r="V13" s="262">
        <f>SUM(V14:V22)</f>
        <v>0</v>
      </c>
      <c r="W13" s="205">
        <f>SUM(W14:W22)</f>
        <v>0</v>
      </c>
      <c r="X13" s="210"/>
      <c r="Y13" s="23" t="s">
        <v>27</v>
      </c>
      <c r="Z13" s="263">
        <f>SUM(Z14:Z22)</f>
        <v>4</v>
      </c>
      <c r="AA13" s="204">
        <f>SUM(AA14:AA22)</f>
        <v>6359.27</v>
      </c>
    </row>
    <row r="14" spans="1:27" ht="15.75">
      <c r="A14" s="1">
        <f aca="true" t="shared" si="2" ref="A14:A77">A13+1</f>
        <v>2</v>
      </c>
      <c r="B14" s="513" t="s">
        <v>28</v>
      </c>
      <c r="C14" s="214"/>
      <c r="D14" s="514"/>
      <c r="E14" s="218"/>
      <c r="F14" s="219"/>
      <c r="G14" s="218"/>
      <c r="H14" s="219"/>
      <c r="I14" s="220"/>
      <c r="J14" s="221"/>
      <c r="K14" s="214"/>
      <c r="L14" s="515"/>
      <c r="M14" s="514"/>
      <c r="N14" s="516"/>
      <c r="O14" s="224"/>
      <c r="P14" s="517"/>
      <c r="Q14" s="518">
        <f>H14+J14+L14+M14+O14+P14</f>
        <v>0</v>
      </c>
      <c r="R14" s="207"/>
      <c r="S14" s="226"/>
      <c r="T14" s="519"/>
      <c r="U14" s="226"/>
      <c r="V14" s="519"/>
      <c r="W14" s="520">
        <f>SUM(S14:V14)</f>
        <v>0</v>
      </c>
      <c r="X14" s="210"/>
      <c r="Y14" s="181"/>
      <c r="Z14" s="521"/>
      <c r="AA14" s="230"/>
    </row>
    <row r="15" spans="1:27" ht="14.25" customHeight="1">
      <c r="A15" s="1">
        <f t="shared" si="2"/>
        <v>3</v>
      </c>
      <c r="B15" s="522" t="s">
        <v>29</v>
      </c>
      <c r="C15" s="112"/>
      <c r="D15" s="239"/>
      <c r="E15" s="235"/>
      <c r="F15" s="236"/>
      <c r="G15" s="235"/>
      <c r="H15" s="236"/>
      <c r="I15" s="237"/>
      <c r="J15" s="238"/>
      <c r="K15" s="112"/>
      <c r="L15" s="232"/>
      <c r="M15" s="239"/>
      <c r="N15" s="523"/>
      <c r="O15" s="241"/>
      <c r="P15" s="238"/>
      <c r="Q15" s="518">
        <f>H15+J15+L15+M15+O15+P15</f>
        <v>0</v>
      </c>
      <c r="R15" s="242"/>
      <c r="S15" s="243"/>
      <c r="T15" s="465"/>
      <c r="U15" s="243"/>
      <c r="V15" s="465"/>
      <c r="W15" s="520">
        <f>SUM(S15:V15)</f>
        <v>0</v>
      </c>
      <c r="X15" s="210"/>
      <c r="Y15" s="89" t="s">
        <v>29</v>
      </c>
      <c r="Z15" s="524"/>
      <c r="AA15" s="247"/>
    </row>
    <row r="16" spans="1:27" ht="15.75">
      <c r="A16" s="1">
        <f t="shared" si="2"/>
        <v>4</v>
      </c>
      <c r="B16" s="522" t="s">
        <v>30</v>
      </c>
      <c r="C16" s="112"/>
      <c r="D16" s="239"/>
      <c r="E16" s="235"/>
      <c r="F16" s="236"/>
      <c r="G16" s="235"/>
      <c r="H16" s="236"/>
      <c r="I16" s="237"/>
      <c r="J16" s="238"/>
      <c r="K16" s="112"/>
      <c r="L16" s="232"/>
      <c r="M16" s="239"/>
      <c r="N16" s="523"/>
      <c r="O16" s="241"/>
      <c r="P16" s="238"/>
      <c r="Q16" s="518">
        <f>H16+J16+L16+M16+O16+P16</f>
        <v>0</v>
      </c>
      <c r="R16" s="242"/>
      <c r="S16" s="243"/>
      <c r="T16" s="465"/>
      <c r="U16" s="243"/>
      <c r="V16" s="465"/>
      <c r="W16" s="520">
        <f aca="true" t="shared" si="3" ref="W16:W42">SUM(S16:V16)</f>
        <v>0</v>
      </c>
      <c r="X16" s="210"/>
      <c r="Y16" s="89" t="s">
        <v>30</v>
      </c>
      <c r="Z16" s="524"/>
      <c r="AA16" s="247"/>
    </row>
    <row r="17" spans="1:27" ht="15.75">
      <c r="A17" s="1">
        <f t="shared" si="2"/>
        <v>5</v>
      </c>
      <c r="B17" s="522" t="s">
        <v>31</v>
      </c>
      <c r="C17" s="112"/>
      <c r="D17" s="239"/>
      <c r="E17" s="235"/>
      <c r="F17" s="236"/>
      <c r="G17" s="235"/>
      <c r="H17" s="236"/>
      <c r="I17" s="237"/>
      <c r="J17" s="238"/>
      <c r="K17" s="112"/>
      <c r="L17" s="232"/>
      <c r="M17" s="239"/>
      <c r="N17" s="523"/>
      <c r="O17" s="241"/>
      <c r="P17" s="238"/>
      <c r="Q17" s="518">
        <f>H17+J17+L17+M17+O17+P17</f>
        <v>0</v>
      </c>
      <c r="R17" s="242"/>
      <c r="S17" s="243"/>
      <c r="T17" s="465"/>
      <c r="U17" s="243"/>
      <c r="V17" s="465"/>
      <c r="W17" s="520">
        <f t="shared" si="3"/>
        <v>0</v>
      </c>
      <c r="X17" s="210"/>
      <c r="Y17" s="89" t="s">
        <v>31</v>
      </c>
      <c r="Z17" s="524"/>
      <c r="AA17" s="247"/>
    </row>
    <row r="18" spans="1:27" ht="15.75">
      <c r="A18" s="1">
        <f t="shared" si="2"/>
        <v>6</v>
      </c>
      <c r="B18" s="522" t="s">
        <v>32</v>
      </c>
      <c r="C18" s="112">
        <v>1</v>
      </c>
      <c r="D18" s="239">
        <v>3717.44</v>
      </c>
      <c r="E18" s="235"/>
      <c r="F18" s="236"/>
      <c r="G18" s="235">
        <f aca="true" t="shared" si="4" ref="G18:H20">C18+E18</f>
        <v>1</v>
      </c>
      <c r="H18" s="236">
        <f t="shared" si="4"/>
        <v>3717.44</v>
      </c>
      <c r="I18" s="237"/>
      <c r="J18" s="238"/>
      <c r="K18" s="248">
        <v>1</v>
      </c>
      <c r="L18" s="232">
        <v>8658</v>
      </c>
      <c r="M18" s="239"/>
      <c r="N18" s="523"/>
      <c r="O18" s="241"/>
      <c r="P18" s="238"/>
      <c r="Q18" s="518">
        <f>H18+J18+L18+M18+O18+P18</f>
        <v>12375.44</v>
      </c>
      <c r="R18" s="242"/>
      <c r="S18" s="243"/>
      <c r="T18" s="465"/>
      <c r="U18" s="243"/>
      <c r="V18" s="465"/>
      <c r="W18" s="520">
        <f t="shared" si="3"/>
        <v>0</v>
      </c>
      <c r="X18" s="210"/>
      <c r="Y18" s="89" t="s">
        <v>32</v>
      </c>
      <c r="Z18" s="524"/>
      <c r="AA18" s="247"/>
    </row>
    <row r="19" spans="1:27" ht="15.75">
      <c r="A19" s="1">
        <f t="shared" si="2"/>
        <v>7</v>
      </c>
      <c r="B19" s="522" t="s">
        <v>33</v>
      </c>
      <c r="C19" s="112">
        <v>3</v>
      </c>
      <c r="D19" s="239">
        <f>7189.31+1077.92</f>
        <v>8267.23</v>
      </c>
      <c r="E19" s="235"/>
      <c r="F19" s="236"/>
      <c r="G19" s="235">
        <f t="shared" si="4"/>
        <v>3</v>
      </c>
      <c r="H19" s="236">
        <f t="shared" si="4"/>
        <v>8267.23</v>
      </c>
      <c r="I19" s="237"/>
      <c r="J19" s="238"/>
      <c r="K19" s="248">
        <v>3</v>
      </c>
      <c r="L19" s="232">
        <v>16374</v>
      </c>
      <c r="M19" s="239"/>
      <c r="N19" s="523"/>
      <c r="O19" s="241"/>
      <c r="P19" s="238"/>
      <c r="Q19" s="518">
        <f aca="true" t="shared" si="5" ref="Q19:Q48">H19+J19+L19+M19+O19+P19</f>
        <v>24641.23</v>
      </c>
      <c r="R19" s="242"/>
      <c r="S19" s="243"/>
      <c r="T19" s="465"/>
      <c r="U19" s="243"/>
      <c r="V19" s="465"/>
      <c r="W19" s="520">
        <f t="shared" si="3"/>
        <v>0</v>
      </c>
      <c r="X19" s="210"/>
      <c r="Y19" s="89" t="s">
        <v>33</v>
      </c>
      <c r="Z19" s="524">
        <v>1</v>
      </c>
      <c r="AA19" s="247">
        <v>2007.01</v>
      </c>
    </row>
    <row r="20" spans="1:27" ht="15.75">
      <c r="A20" s="1">
        <f t="shared" si="2"/>
        <v>8</v>
      </c>
      <c r="B20" s="522" t="s">
        <v>34</v>
      </c>
      <c r="C20" s="112">
        <v>7</v>
      </c>
      <c r="D20" s="239">
        <f>9133.9+3082.4</f>
        <v>12216.3</v>
      </c>
      <c r="E20" s="235"/>
      <c r="F20" s="236"/>
      <c r="G20" s="235">
        <f t="shared" si="4"/>
        <v>7</v>
      </c>
      <c r="H20" s="236">
        <f t="shared" si="4"/>
        <v>12216.3</v>
      </c>
      <c r="I20" s="237"/>
      <c r="J20" s="238"/>
      <c r="K20" s="248">
        <v>7</v>
      </c>
      <c r="L20" s="232">
        <v>24206</v>
      </c>
      <c r="M20" s="239"/>
      <c r="N20" s="523"/>
      <c r="O20" s="241"/>
      <c r="P20" s="238"/>
      <c r="Q20" s="518">
        <f t="shared" si="5"/>
        <v>36422.3</v>
      </c>
      <c r="R20" s="242"/>
      <c r="S20" s="243"/>
      <c r="T20" s="465"/>
      <c r="U20" s="243"/>
      <c r="V20" s="465"/>
      <c r="W20" s="520">
        <f t="shared" si="3"/>
        <v>0</v>
      </c>
      <c r="X20" s="210"/>
      <c r="Y20" s="89" t="s">
        <v>34</v>
      </c>
      <c r="Z20" s="524">
        <v>1</v>
      </c>
      <c r="AA20" s="247">
        <v>2701.49</v>
      </c>
    </row>
    <row r="21" spans="1:27" ht="15.75">
      <c r="A21" s="1">
        <f t="shared" si="2"/>
        <v>9</v>
      </c>
      <c r="B21" s="522" t="s">
        <v>35</v>
      </c>
      <c r="C21" s="112"/>
      <c r="D21" s="239"/>
      <c r="E21" s="235"/>
      <c r="F21" s="236"/>
      <c r="G21" s="235"/>
      <c r="H21" s="236"/>
      <c r="I21" s="237"/>
      <c r="J21" s="238"/>
      <c r="K21" s="112"/>
      <c r="L21" s="232"/>
      <c r="M21" s="239"/>
      <c r="N21" s="523"/>
      <c r="O21" s="241"/>
      <c r="P21" s="238"/>
      <c r="Q21" s="518">
        <f t="shared" si="5"/>
        <v>0</v>
      </c>
      <c r="R21" s="242"/>
      <c r="S21" s="243"/>
      <c r="T21" s="465"/>
      <c r="U21" s="243"/>
      <c r="V21" s="465"/>
      <c r="W21" s="520">
        <f t="shared" si="3"/>
        <v>0</v>
      </c>
      <c r="X21" s="210"/>
      <c r="Y21" s="89" t="s">
        <v>35</v>
      </c>
      <c r="Z21" s="524"/>
      <c r="AA21" s="247"/>
    </row>
    <row r="22" spans="1:27" ht="16.5" thickBot="1">
      <c r="A22" s="1">
        <f t="shared" si="2"/>
        <v>10</v>
      </c>
      <c r="B22" s="525" t="s">
        <v>36</v>
      </c>
      <c r="C22" s="250"/>
      <c r="D22" s="526"/>
      <c r="E22" s="254"/>
      <c r="F22" s="255"/>
      <c r="G22" s="254"/>
      <c r="H22" s="255"/>
      <c r="I22" s="256"/>
      <c r="J22" s="257"/>
      <c r="K22" s="250"/>
      <c r="L22" s="354"/>
      <c r="M22" s="526"/>
      <c r="N22" s="527"/>
      <c r="O22" s="260"/>
      <c r="P22" s="528"/>
      <c r="Q22" s="518">
        <f t="shared" si="5"/>
        <v>0</v>
      </c>
      <c r="R22" s="242"/>
      <c r="S22" s="243"/>
      <c r="T22" s="465"/>
      <c r="U22" s="243"/>
      <c r="V22" s="465"/>
      <c r="W22" s="520">
        <f t="shared" si="3"/>
        <v>0</v>
      </c>
      <c r="X22" s="210"/>
      <c r="Y22" s="89" t="s">
        <v>36</v>
      </c>
      <c r="Z22" s="524">
        <v>2</v>
      </c>
      <c r="AA22" s="247">
        <v>1650.77</v>
      </c>
    </row>
    <row r="23" spans="1:27" ht="16.5" thickBot="1">
      <c r="A23" s="1">
        <f t="shared" si="2"/>
        <v>11</v>
      </c>
      <c r="B23" s="511" t="s">
        <v>37</v>
      </c>
      <c r="C23" s="199">
        <f aca="true" t="shared" si="6" ref="C23:I23">SUM(C24:C29)</f>
        <v>13</v>
      </c>
      <c r="D23" s="262">
        <f t="shared" si="6"/>
        <v>9143.84</v>
      </c>
      <c r="E23" s="199">
        <f t="shared" si="6"/>
        <v>0</v>
      </c>
      <c r="F23" s="262">
        <f t="shared" si="6"/>
        <v>0</v>
      </c>
      <c r="G23" s="199">
        <f t="shared" si="6"/>
        <v>13</v>
      </c>
      <c r="H23" s="262">
        <f t="shared" si="6"/>
        <v>9143.84</v>
      </c>
      <c r="I23" s="263">
        <f t="shared" si="6"/>
        <v>0</v>
      </c>
      <c r="J23" s="264">
        <f>SUM(I24:I29)</f>
        <v>0</v>
      </c>
      <c r="K23" s="199">
        <f>SUM(K24:K29)</f>
        <v>11</v>
      </c>
      <c r="L23" s="206">
        <f>SUM(L24:L29)</f>
        <v>11150</v>
      </c>
      <c r="M23" s="205">
        <f>SUM(M24:M29)</f>
        <v>0</v>
      </c>
      <c r="N23" s="529">
        <f>SUM(M24:M29)</f>
        <v>0</v>
      </c>
      <c r="O23" s="266">
        <f>SUM(N24:N29)</f>
        <v>0</v>
      </c>
      <c r="P23" s="264">
        <f>SUM(O24:O29)</f>
        <v>0</v>
      </c>
      <c r="Q23" s="530">
        <f>SUM(Q24:Q29)</f>
        <v>20293.84</v>
      </c>
      <c r="R23" s="242"/>
      <c r="S23" s="208">
        <f>SUM(S24:S29)</f>
        <v>0</v>
      </c>
      <c r="T23" s="262">
        <f>SUM(T24:T29)</f>
        <v>0</v>
      </c>
      <c r="U23" s="512">
        <f>SUM(U24:U29)</f>
        <v>0</v>
      </c>
      <c r="V23" s="262">
        <f>SUM(V24:V29)</f>
        <v>0</v>
      </c>
      <c r="W23" s="494">
        <f>SUM(W24:W29)</f>
        <v>0</v>
      </c>
      <c r="X23" s="210"/>
      <c r="Y23" s="185" t="s">
        <v>137</v>
      </c>
      <c r="Z23" s="263">
        <f>SUM(Z24:Z29)</f>
        <v>10</v>
      </c>
      <c r="AA23" s="204">
        <f>SUM(AA24:AA29)</f>
        <v>6831.76</v>
      </c>
    </row>
    <row r="24" spans="1:27" ht="15.75">
      <c r="A24" s="1">
        <f t="shared" si="2"/>
        <v>12</v>
      </c>
      <c r="B24" s="513" t="s">
        <v>39</v>
      </c>
      <c r="C24" s="214"/>
      <c r="D24" s="239"/>
      <c r="E24" s="235"/>
      <c r="F24" s="269"/>
      <c r="G24" s="235"/>
      <c r="H24" s="269"/>
      <c r="I24" s="237"/>
      <c r="J24" s="221"/>
      <c r="K24" s="214"/>
      <c r="L24" s="515"/>
      <c r="M24" s="239"/>
      <c r="N24" s="523"/>
      <c r="O24" s="241"/>
      <c r="P24" s="238"/>
      <c r="Q24" s="518">
        <f t="shared" si="5"/>
        <v>0</v>
      </c>
      <c r="R24" s="242"/>
      <c r="S24" s="226"/>
      <c r="T24" s="519"/>
      <c r="U24" s="226"/>
      <c r="V24" s="519"/>
      <c r="W24" s="531">
        <f t="shared" si="3"/>
        <v>0</v>
      </c>
      <c r="X24" s="210"/>
      <c r="Y24" s="532" t="s">
        <v>40</v>
      </c>
      <c r="Z24" s="524">
        <v>3</v>
      </c>
      <c r="AA24" s="247">
        <v>1533.6</v>
      </c>
    </row>
    <row r="25" spans="1:27" ht="15.75">
      <c r="A25" s="1">
        <f t="shared" si="2"/>
        <v>13</v>
      </c>
      <c r="B25" s="533" t="s">
        <v>41</v>
      </c>
      <c r="C25" s="112"/>
      <c r="D25" s="239"/>
      <c r="E25" s="235"/>
      <c r="F25" s="236"/>
      <c r="G25" s="235"/>
      <c r="H25" s="236"/>
      <c r="I25" s="237"/>
      <c r="J25" s="238"/>
      <c r="K25" s="112"/>
      <c r="L25" s="232"/>
      <c r="M25" s="239"/>
      <c r="N25" s="523"/>
      <c r="O25" s="241"/>
      <c r="P25" s="238"/>
      <c r="Q25" s="518">
        <f t="shared" si="5"/>
        <v>0</v>
      </c>
      <c r="R25" s="242"/>
      <c r="S25" s="243"/>
      <c r="T25" s="465"/>
      <c r="U25" s="243"/>
      <c r="V25" s="465"/>
      <c r="W25" s="520">
        <f t="shared" si="3"/>
        <v>0</v>
      </c>
      <c r="X25" s="210"/>
      <c r="Y25" s="532" t="s">
        <v>42</v>
      </c>
      <c r="Z25" s="524">
        <v>1</v>
      </c>
      <c r="AA25" s="247">
        <v>781.28</v>
      </c>
    </row>
    <row r="26" spans="1:27" ht="15.75">
      <c r="A26" s="1">
        <f t="shared" si="2"/>
        <v>14</v>
      </c>
      <c r="B26" s="533" t="s">
        <v>43</v>
      </c>
      <c r="C26" s="112"/>
      <c r="D26" s="239"/>
      <c r="E26" s="235"/>
      <c r="F26" s="236"/>
      <c r="G26" s="235"/>
      <c r="H26" s="236"/>
      <c r="I26" s="237"/>
      <c r="J26" s="238"/>
      <c r="K26" s="112"/>
      <c r="L26" s="232"/>
      <c r="M26" s="239"/>
      <c r="N26" s="523"/>
      <c r="O26" s="241"/>
      <c r="P26" s="238"/>
      <c r="Q26" s="518">
        <f t="shared" si="5"/>
        <v>0</v>
      </c>
      <c r="R26" s="242"/>
      <c r="S26" s="243"/>
      <c r="T26" s="465"/>
      <c r="U26" s="243"/>
      <c r="V26" s="465"/>
      <c r="W26" s="520">
        <f t="shared" si="3"/>
        <v>0</v>
      </c>
      <c r="X26" s="210"/>
      <c r="Y26" s="532" t="s">
        <v>44</v>
      </c>
      <c r="Z26" s="524">
        <v>3</v>
      </c>
      <c r="AA26" s="247">
        <v>2332.16</v>
      </c>
    </row>
    <row r="27" spans="1:27" ht="15.75">
      <c r="A27" s="1">
        <f t="shared" si="2"/>
        <v>15</v>
      </c>
      <c r="B27" s="533" t="s">
        <v>45</v>
      </c>
      <c r="C27" s="112">
        <v>5</v>
      </c>
      <c r="D27" s="239">
        <v>3545.16</v>
      </c>
      <c r="E27" s="235"/>
      <c r="F27" s="236"/>
      <c r="G27" s="235">
        <f aca="true" t="shared" si="7" ref="G27:G41">C27+E27</f>
        <v>5</v>
      </c>
      <c r="H27" s="236">
        <f aca="true" t="shared" si="8" ref="H27:H41">D27+F27</f>
        <v>3545.16</v>
      </c>
      <c r="I27" s="237"/>
      <c r="J27" s="238"/>
      <c r="K27" s="112">
        <v>3</v>
      </c>
      <c r="L27" s="232">
        <v>3324</v>
      </c>
      <c r="M27" s="239"/>
      <c r="N27" s="523"/>
      <c r="O27" s="241"/>
      <c r="P27" s="238"/>
      <c r="Q27" s="518">
        <f t="shared" si="5"/>
        <v>6869.16</v>
      </c>
      <c r="R27" s="242"/>
      <c r="S27" s="243"/>
      <c r="T27" s="465"/>
      <c r="U27" s="243"/>
      <c r="V27" s="465"/>
      <c r="W27" s="520">
        <f t="shared" si="3"/>
        <v>0</v>
      </c>
      <c r="X27" s="210"/>
      <c r="Y27" s="532" t="s">
        <v>46</v>
      </c>
      <c r="Z27" s="524">
        <v>2</v>
      </c>
      <c r="AA27" s="247">
        <v>1403.28</v>
      </c>
    </row>
    <row r="28" spans="1:27" ht="15.75">
      <c r="A28" s="1">
        <f t="shared" si="2"/>
        <v>16</v>
      </c>
      <c r="B28" s="533" t="s">
        <v>47</v>
      </c>
      <c r="C28" s="112">
        <v>4</v>
      </c>
      <c r="D28" s="239">
        <v>2705.42</v>
      </c>
      <c r="E28" s="235"/>
      <c r="F28" s="236"/>
      <c r="G28" s="235">
        <f t="shared" si="7"/>
        <v>4</v>
      </c>
      <c r="H28" s="236">
        <f t="shared" si="8"/>
        <v>2705.42</v>
      </c>
      <c r="I28" s="237"/>
      <c r="J28" s="238"/>
      <c r="K28" s="112">
        <v>4</v>
      </c>
      <c r="L28" s="232">
        <v>4472</v>
      </c>
      <c r="M28" s="239"/>
      <c r="N28" s="523"/>
      <c r="O28" s="241"/>
      <c r="P28" s="238"/>
      <c r="Q28" s="518">
        <f t="shared" si="5"/>
        <v>7177.42</v>
      </c>
      <c r="R28" s="242"/>
      <c r="S28" s="243"/>
      <c r="T28" s="465"/>
      <c r="U28" s="243"/>
      <c r="V28" s="465"/>
      <c r="W28" s="520">
        <f t="shared" si="3"/>
        <v>0</v>
      </c>
      <c r="X28" s="210"/>
      <c r="Y28" s="532" t="s">
        <v>48</v>
      </c>
      <c r="Z28" s="524">
        <v>1</v>
      </c>
      <c r="AA28" s="247">
        <v>781.44</v>
      </c>
    </row>
    <row r="29" spans="1:27" ht="16.5" thickBot="1">
      <c r="A29" s="1">
        <f t="shared" si="2"/>
        <v>17</v>
      </c>
      <c r="B29" s="534" t="s">
        <v>49</v>
      </c>
      <c r="C29" s="250">
        <v>4</v>
      </c>
      <c r="D29" s="239">
        <v>2893.26</v>
      </c>
      <c r="E29" s="235"/>
      <c r="F29" s="255"/>
      <c r="G29" s="235">
        <f t="shared" si="7"/>
        <v>4</v>
      </c>
      <c r="H29" s="236">
        <f t="shared" si="8"/>
        <v>2893.26</v>
      </c>
      <c r="I29" s="237"/>
      <c r="J29" s="257"/>
      <c r="K29" s="250">
        <v>4</v>
      </c>
      <c r="L29" s="354">
        <v>3354</v>
      </c>
      <c r="M29" s="239"/>
      <c r="N29" s="523"/>
      <c r="O29" s="241"/>
      <c r="P29" s="238"/>
      <c r="Q29" s="518">
        <f t="shared" si="5"/>
        <v>6247.26</v>
      </c>
      <c r="R29" s="242"/>
      <c r="S29" s="274"/>
      <c r="T29" s="535"/>
      <c r="U29" s="274"/>
      <c r="V29" s="535"/>
      <c r="W29" s="536">
        <f t="shared" si="3"/>
        <v>0</v>
      </c>
      <c r="X29" s="210"/>
      <c r="Y29" s="532" t="s">
        <v>50</v>
      </c>
      <c r="Z29" s="524"/>
      <c r="AA29" s="247"/>
    </row>
    <row r="30" spans="1:27" ht="16.5" thickBot="1">
      <c r="A30" s="1">
        <f t="shared" si="2"/>
        <v>18</v>
      </c>
      <c r="B30" s="537" t="s">
        <v>51</v>
      </c>
      <c r="C30" s="199">
        <f aca="true" t="shared" si="9" ref="C30:H30">SUM(C31:C36)</f>
        <v>74</v>
      </c>
      <c r="D30" s="204">
        <f t="shared" si="9"/>
        <v>47526.77999999999</v>
      </c>
      <c r="E30" s="199">
        <f t="shared" si="9"/>
        <v>0</v>
      </c>
      <c r="F30" s="204">
        <f t="shared" si="9"/>
        <v>0</v>
      </c>
      <c r="G30" s="199">
        <f t="shared" si="9"/>
        <v>74</v>
      </c>
      <c r="H30" s="204">
        <f t="shared" si="9"/>
        <v>47526.77999999999</v>
      </c>
      <c r="I30" s="203">
        <f aca="true" t="shared" si="10" ref="I30:Q30">SUM(I31:I36)</f>
        <v>0</v>
      </c>
      <c r="J30" s="264">
        <f t="shared" si="10"/>
        <v>0</v>
      </c>
      <c r="K30" s="199">
        <f t="shared" si="10"/>
        <v>46</v>
      </c>
      <c r="L30" s="206">
        <f t="shared" si="10"/>
        <v>55520.56</v>
      </c>
      <c r="M30" s="205">
        <f t="shared" si="10"/>
        <v>0</v>
      </c>
      <c r="N30" s="529">
        <f t="shared" si="10"/>
        <v>0</v>
      </c>
      <c r="O30" s="266">
        <f t="shared" si="10"/>
        <v>0</v>
      </c>
      <c r="P30" s="264">
        <f t="shared" si="10"/>
        <v>0</v>
      </c>
      <c r="Q30" s="494">
        <f t="shared" si="10"/>
        <v>103047.34</v>
      </c>
      <c r="R30" s="207"/>
      <c r="S30" s="208">
        <f>SUM(S31:S36)</f>
        <v>0</v>
      </c>
      <c r="T30" s="204">
        <f>SUM(T31:T36)</f>
        <v>170</v>
      </c>
      <c r="U30" s="208">
        <f>SUM(U31:U36)</f>
        <v>0</v>
      </c>
      <c r="V30" s="204">
        <f>SUM(V31:V36)</f>
        <v>0</v>
      </c>
      <c r="W30" s="494">
        <f>SUM(W31:W36)</f>
        <v>170</v>
      </c>
      <c r="X30" s="210"/>
      <c r="Y30" s="538" t="s">
        <v>138</v>
      </c>
      <c r="Z30" s="263">
        <f>SUM(Z31:Z36)</f>
        <v>254</v>
      </c>
      <c r="AA30" s="204">
        <f>SUM(AA31:AA36)</f>
        <v>180040.78</v>
      </c>
    </row>
    <row r="31" spans="1:27" ht="15.75">
      <c r="A31" s="1">
        <f t="shared" si="2"/>
        <v>19</v>
      </c>
      <c r="B31" s="539" t="s">
        <v>53</v>
      </c>
      <c r="C31" s="214">
        <v>11</v>
      </c>
      <c r="D31" s="239">
        <v>6976.05</v>
      </c>
      <c r="E31" s="235"/>
      <c r="F31" s="269"/>
      <c r="G31" s="235">
        <f t="shared" si="7"/>
        <v>11</v>
      </c>
      <c r="H31" s="236">
        <f t="shared" si="8"/>
        <v>6976.05</v>
      </c>
      <c r="I31" s="280"/>
      <c r="J31" s="221"/>
      <c r="K31" s="214">
        <v>5</v>
      </c>
      <c r="L31" s="515">
        <v>5209.74</v>
      </c>
      <c r="M31" s="239"/>
      <c r="N31" s="523"/>
      <c r="O31" s="241"/>
      <c r="P31" s="238"/>
      <c r="Q31" s="518">
        <f t="shared" si="5"/>
        <v>12185.79</v>
      </c>
      <c r="R31" s="242"/>
      <c r="S31" s="226"/>
      <c r="T31" s="519"/>
      <c r="U31" s="226"/>
      <c r="V31" s="519"/>
      <c r="W31" s="531">
        <f t="shared" si="3"/>
        <v>0</v>
      </c>
      <c r="X31" s="210"/>
      <c r="Y31" s="89" t="s">
        <v>54</v>
      </c>
      <c r="Z31" s="524">
        <v>235</v>
      </c>
      <c r="AA31" s="247">
        <v>168800.46</v>
      </c>
    </row>
    <row r="32" spans="1:27" ht="15.75">
      <c r="A32" s="1">
        <f t="shared" si="2"/>
        <v>20</v>
      </c>
      <c r="B32" s="522" t="s">
        <v>55</v>
      </c>
      <c r="C32" s="112">
        <v>17</v>
      </c>
      <c r="D32" s="239">
        <v>11199.09</v>
      </c>
      <c r="E32" s="235"/>
      <c r="F32" s="236"/>
      <c r="G32" s="235">
        <f t="shared" si="7"/>
        <v>17</v>
      </c>
      <c r="H32" s="236">
        <f t="shared" si="8"/>
        <v>11199.09</v>
      </c>
      <c r="I32" s="237"/>
      <c r="J32" s="238"/>
      <c r="K32" s="112">
        <v>10</v>
      </c>
      <c r="L32" s="232">
        <v>11960.82</v>
      </c>
      <c r="M32" s="239"/>
      <c r="N32" s="523"/>
      <c r="O32" s="241"/>
      <c r="P32" s="238"/>
      <c r="Q32" s="518">
        <f t="shared" si="5"/>
        <v>23159.91</v>
      </c>
      <c r="R32" s="242"/>
      <c r="S32" s="243"/>
      <c r="T32" s="465"/>
      <c r="U32" s="243"/>
      <c r="V32" s="465"/>
      <c r="W32" s="520">
        <f t="shared" si="3"/>
        <v>0</v>
      </c>
      <c r="X32" s="210"/>
      <c r="Y32" s="89" t="s">
        <v>56</v>
      </c>
      <c r="Z32" s="524">
        <v>17</v>
      </c>
      <c r="AA32" s="247">
        <v>10138.91</v>
      </c>
    </row>
    <row r="33" spans="1:27" ht="15.75">
      <c r="A33" s="1">
        <f t="shared" si="2"/>
        <v>21</v>
      </c>
      <c r="B33" s="522" t="s">
        <v>57</v>
      </c>
      <c r="C33" s="112">
        <v>16</v>
      </c>
      <c r="D33" s="239">
        <v>10279.57</v>
      </c>
      <c r="E33" s="235"/>
      <c r="F33" s="236"/>
      <c r="G33" s="235">
        <f t="shared" si="7"/>
        <v>16</v>
      </c>
      <c r="H33" s="236">
        <f t="shared" si="8"/>
        <v>10279.57</v>
      </c>
      <c r="I33" s="237"/>
      <c r="J33" s="238"/>
      <c r="K33" s="112">
        <v>12</v>
      </c>
      <c r="L33" s="232">
        <v>13326</v>
      </c>
      <c r="M33" s="239"/>
      <c r="N33" s="523"/>
      <c r="O33" s="241"/>
      <c r="P33" s="238"/>
      <c r="Q33" s="518">
        <f t="shared" si="5"/>
        <v>23605.57</v>
      </c>
      <c r="R33" s="242"/>
      <c r="S33" s="243"/>
      <c r="T33" s="465">
        <v>170</v>
      </c>
      <c r="U33" s="243"/>
      <c r="V33" s="465"/>
      <c r="W33" s="520">
        <f t="shared" si="3"/>
        <v>170</v>
      </c>
      <c r="X33" s="210"/>
      <c r="Y33" s="89" t="s">
        <v>58</v>
      </c>
      <c r="Z33" s="524">
        <v>2</v>
      </c>
      <c r="AA33" s="247">
        <v>1101.41</v>
      </c>
    </row>
    <row r="34" spans="1:27" ht="15.75">
      <c r="A34" s="1">
        <f t="shared" si="2"/>
        <v>22</v>
      </c>
      <c r="B34" s="522" t="s">
        <v>59</v>
      </c>
      <c r="C34" s="112">
        <v>14</v>
      </c>
      <c r="D34" s="239">
        <v>8624.28</v>
      </c>
      <c r="E34" s="235"/>
      <c r="F34" s="236"/>
      <c r="G34" s="235">
        <f t="shared" si="7"/>
        <v>14</v>
      </c>
      <c r="H34" s="236">
        <f t="shared" si="8"/>
        <v>8624.28</v>
      </c>
      <c r="I34" s="237"/>
      <c r="J34" s="238"/>
      <c r="K34" s="112">
        <v>14</v>
      </c>
      <c r="L34" s="232">
        <v>18616</v>
      </c>
      <c r="M34" s="239"/>
      <c r="N34" s="523"/>
      <c r="O34" s="241"/>
      <c r="P34" s="238"/>
      <c r="Q34" s="518">
        <f t="shared" si="5"/>
        <v>27240.28</v>
      </c>
      <c r="R34" s="242"/>
      <c r="S34" s="243"/>
      <c r="T34" s="465"/>
      <c r="U34" s="243"/>
      <c r="V34" s="465"/>
      <c r="W34" s="520">
        <f t="shared" si="3"/>
        <v>0</v>
      </c>
      <c r="X34" s="210"/>
      <c r="Y34" s="89" t="s">
        <v>60</v>
      </c>
      <c r="Z34" s="524"/>
      <c r="AA34" s="247"/>
    </row>
    <row r="35" spans="1:27" ht="15.75">
      <c r="A35" s="1">
        <f t="shared" si="2"/>
        <v>23</v>
      </c>
      <c r="B35" s="522" t="s">
        <v>61</v>
      </c>
      <c r="C35" s="112">
        <v>13</v>
      </c>
      <c r="D35" s="239">
        <v>8508.66</v>
      </c>
      <c r="E35" s="235"/>
      <c r="F35" s="236"/>
      <c r="G35" s="235">
        <f t="shared" si="7"/>
        <v>13</v>
      </c>
      <c r="H35" s="236">
        <f t="shared" si="8"/>
        <v>8508.66</v>
      </c>
      <c r="I35" s="237"/>
      <c r="J35" s="238"/>
      <c r="K35" s="112">
        <v>3</v>
      </c>
      <c r="L35" s="232">
        <v>4142</v>
      </c>
      <c r="M35" s="239"/>
      <c r="N35" s="523"/>
      <c r="O35" s="241"/>
      <c r="P35" s="238"/>
      <c r="Q35" s="518">
        <f t="shared" si="5"/>
        <v>12650.66</v>
      </c>
      <c r="R35" s="242"/>
      <c r="S35" s="243"/>
      <c r="T35" s="465"/>
      <c r="U35" s="243"/>
      <c r="V35" s="465"/>
      <c r="W35" s="520">
        <f t="shared" si="3"/>
        <v>0</v>
      </c>
      <c r="X35" s="210"/>
      <c r="Y35" s="89" t="s">
        <v>62</v>
      </c>
      <c r="Z35" s="524"/>
      <c r="AA35" s="247"/>
    </row>
    <row r="36" spans="1:27" ht="16.5" thickBot="1">
      <c r="A36" s="1">
        <f t="shared" si="2"/>
        <v>24</v>
      </c>
      <c r="B36" s="525" t="s">
        <v>63</v>
      </c>
      <c r="C36" s="112">
        <v>3</v>
      </c>
      <c r="D36" s="239">
        <v>1939.13</v>
      </c>
      <c r="E36" s="235"/>
      <c r="F36" s="255"/>
      <c r="G36" s="235">
        <f t="shared" si="7"/>
        <v>3</v>
      </c>
      <c r="H36" s="236">
        <f t="shared" si="8"/>
        <v>1939.13</v>
      </c>
      <c r="I36" s="281"/>
      <c r="J36" s="257"/>
      <c r="K36" s="250">
        <v>2</v>
      </c>
      <c r="L36" s="354">
        <v>2266</v>
      </c>
      <c r="M36" s="239"/>
      <c r="N36" s="523"/>
      <c r="O36" s="241"/>
      <c r="P36" s="238"/>
      <c r="Q36" s="518">
        <f t="shared" si="5"/>
        <v>4205.13</v>
      </c>
      <c r="R36" s="242"/>
      <c r="S36" s="274"/>
      <c r="T36" s="535"/>
      <c r="U36" s="274"/>
      <c r="V36" s="535"/>
      <c r="W36" s="536">
        <f t="shared" si="3"/>
        <v>0</v>
      </c>
      <c r="X36" s="210"/>
      <c r="Y36" s="89" t="s">
        <v>64</v>
      </c>
      <c r="Z36" s="524"/>
      <c r="AA36" s="247"/>
    </row>
    <row r="37" spans="1:27" ht="16.5" thickBot="1">
      <c r="A37" s="1">
        <f t="shared" si="2"/>
        <v>25</v>
      </c>
      <c r="B37" s="511" t="s">
        <v>65</v>
      </c>
      <c r="C37" s="199">
        <f>SUM(C38:C42)</f>
        <v>24</v>
      </c>
      <c r="D37" s="204">
        <f aca="true" t="shared" si="11" ref="D37:Q37">SUM(D38:D42)</f>
        <v>15061.079999999998</v>
      </c>
      <c r="E37" s="199">
        <f>SUM(E38:E42)</f>
        <v>0</v>
      </c>
      <c r="F37" s="204">
        <f>SUM(F38:F42)</f>
        <v>0</v>
      </c>
      <c r="G37" s="199">
        <f>SUM(G38:G42)</f>
        <v>24</v>
      </c>
      <c r="H37" s="204">
        <f t="shared" si="11"/>
        <v>15061.079999999998</v>
      </c>
      <c r="I37" s="203">
        <f t="shared" si="11"/>
        <v>0</v>
      </c>
      <c r="J37" s="264">
        <f t="shared" si="11"/>
        <v>0</v>
      </c>
      <c r="K37" s="199">
        <f t="shared" si="11"/>
        <v>9</v>
      </c>
      <c r="L37" s="206">
        <f t="shared" si="11"/>
        <v>10655.64</v>
      </c>
      <c r="M37" s="205">
        <f t="shared" si="11"/>
        <v>0</v>
      </c>
      <c r="N37" s="529">
        <f t="shared" si="11"/>
        <v>0</v>
      </c>
      <c r="O37" s="266">
        <f t="shared" si="11"/>
        <v>0</v>
      </c>
      <c r="P37" s="264">
        <f t="shared" si="11"/>
        <v>0</v>
      </c>
      <c r="Q37" s="494">
        <f t="shared" si="11"/>
        <v>25716.72</v>
      </c>
      <c r="R37" s="207"/>
      <c r="S37" s="208">
        <f>SUM(S38:S42)</f>
        <v>0</v>
      </c>
      <c r="T37" s="204">
        <f>SUM(T38:T42)</f>
        <v>34</v>
      </c>
      <c r="U37" s="208">
        <f>SUM(U38:U42)</f>
        <v>0</v>
      </c>
      <c r="V37" s="204">
        <f>SUM(V38:V42)</f>
        <v>0</v>
      </c>
      <c r="W37" s="494">
        <f>SUM(W38:W42)</f>
        <v>34</v>
      </c>
      <c r="X37" s="210"/>
      <c r="Y37" s="185" t="s">
        <v>139</v>
      </c>
      <c r="Z37" s="263">
        <f>SUM(Z38:Z42)</f>
        <v>4</v>
      </c>
      <c r="AA37" s="204">
        <f>SUM(AA38:AA42)</f>
        <v>2397.29</v>
      </c>
    </row>
    <row r="38" spans="1:27" ht="15.75">
      <c r="A38" s="1">
        <f t="shared" si="2"/>
        <v>26</v>
      </c>
      <c r="B38" s="539" t="s">
        <v>67</v>
      </c>
      <c r="C38" s="112">
        <v>3</v>
      </c>
      <c r="D38" s="239">
        <v>1873.4</v>
      </c>
      <c r="E38" s="235"/>
      <c r="F38" s="236"/>
      <c r="G38" s="235">
        <f t="shared" si="7"/>
        <v>3</v>
      </c>
      <c r="H38" s="236">
        <f t="shared" si="8"/>
        <v>1873.4</v>
      </c>
      <c r="I38" s="237"/>
      <c r="J38" s="238"/>
      <c r="K38" s="112">
        <v>1</v>
      </c>
      <c r="L38" s="232">
        <v>990.82</v>
      </c>
      <c r="M38" s="239"/>
      <c r="N38" s="523"/>
      <c r="O38" s="241"/>
      <c r="P38" s="238"/>
      <c r="Q38" s="518">
        <f t="shared" si="5"/>
        <v>2864.2200000000003</v>
      </c>
      <c r="R38" s="242"/>
      <c r="S38" s="226"/>
      <c r="T38" s="519"/>
      <c r="U38" s="226"/>
      <c r="V38" s="519"/>
      <c r="W38" s="520">
        <f t="shared" si="3"/>
        <v>0</v>
      </c>
      <c r="X38" s="210"/>
      <c r="Y38" s="89" t="s">
        <v>68</v>
      </c>
      <c r="Z38" s="524">
        <v>4</v>
      </c>
      <c r="AA38" s="247">
        <v>2397.29</v>
      </c>
    </row>
    <row r="39" spans="1:27" ht="15.75">
      <c r="A39" s="1">
        <f t="shared" si="2"/>
        <v>27</v>
      </c>
      <c r="B39" s="522" t="s">
        <v>69</v>
      </c>
      <c r="C39" s="112">
        <v>12</v>
      </c>
      <c r="D39" s="239">
        <v>7489.75</v>
      </c>
      <c r="E39" s="235"/>
      <c r="F39" s="236"/>
      <c r="G39" s="235">
        <f t="shared" si="7"/>
        <v>12</v>
      </c>
      <c r="H39" s="236">
        <f t="shared" si="8"/>
        <v>7489.75</v>
      </c>
      <c r="I39" s="237"/>
      <c r="J39" s="238"/>
      <c r="K39" s="112">
        <v>1</v>
      </c>
      <c r="L39" s="232">
        <v>1148</v>
      </c>
      <c r="M39" s="239"/>
      <c r="N39" s="523"/>
      <c r="O39" s="241"/>
      <c r="P39" s="238"/>
      <c r="Q39" s="518">
        <f t="shared" si="5"/>
        <v>8637.75</v>
      </c>
      <c r="R39" s="242"/>
      <c r="S39" s="243"/>
      <c r="T39" s="465"/>
      <c r="U39" s="243"/>
      <c r="V39" s="465"/>
      <c r="W39" s="520">
        <f t="shared" si="3"/>
        <v>0</v>
      </c>
      <c r="X39" s="210"/>
      <c r="Y39" s="89" t="s">
        <v>70</v>
      </c>
      <c r="Z39" s="524"/>
      <c r="AA39" s="247"/>
    </row>
    <row r="40" spans="1:27" ht="15.75">
      <c r="A40" s="1">
        <f t="shared" si="2"/>
        <v>28</v>
      </c>
      <c r="B40" s="522" t="s">
        <v>71</v>
      </c>
      <c r="C40" s="112">
        <v>2</v>
      </c>
      <c r="D40" s="239">
        <v>1232.55</v>
      </c>
      <c r="E40" s="235"/>
      <c r="F40" s="236"/>
      <c r="G40" s="235">
        <f t="shared" si="7"/>
        <v>2</v>
      </c>
      <c r="H40" s="236">
        <f t="shared" si="8"/>
        <v>1232.55</v>
      </c>
      <c r="I40" s="237"/>
      <c r="J40" s="238"/>
      <c r="K40" s="112">
        <v>2</v>
      </c>
      <c r="L40" s="232">
        <v>2146</v>
      </c>
      <c r="M40" s="239"/>
      <c r="N40" s="523"/>
      <c r="O40" s="241"/>
      <c r="P40" s="238"/>
      <c r="Q40" s="518">
        <f t="shared" si="5"/>
        <v>3378.55</v>
      </c>
      <c r="R40" s="242"/>
      <c r="S40" s="243"/>
      <c r="T40" s="465"/>
      <c r="U40" s="243"/>
      <c r="V40" s="465"/>
      <c r="W40" s="520">
        <f t="shared" si="3"/>
        <v>0</v>
      </c>
      <c r="X40" s="210"/>
      <c r="Y40" s="89" t="s">
        <v>72</v>
      </c>
      <c r="Z40" s="524"/>
      <c r="AA40" s="247"/>
    </row>
    <row r="41" spans="1:27" ht="15.75">
      <c r="A41" s="1">
        <f t="shared" si="2"/>
        <v>29</v>
      </c>
      <c r="B41" s="522" t="s">
        <v>73</v>
      </c>
      <c r="C41" s="112">
        <v>7</v>
      </c>
      <c r="D41" s="239">
        <v>4465.38</v>
      </c>
      <c r="E41" s="235"/>
      <c r="F41" s="236"/>
      <c r="G41" s="235">
        <f t="shared" si="7"/>
        <v>7</v>
      </c>
      <c r="H41" s="236">
        <f t="shared" si="8"/>
        <v>4465.38</v>
      </c>
      <c r="I41" s="237"/>
      <c r="J41" s="238"/>
      <c r="K41" s="112">
        <v>5</v>
      </c>
      <c r="L41" s="232">
        <v>6370.82</v>
      </c>
      <c r="M41" s="239"/>
      <c r="N41" s="523"/>
      <c r="O41" s="241"/>
      <c r="P41" s="238"/>
      <c r="Q41" s="518">
        <f t="shared" si="5"/>
        <v>10836.2</v>
      </c>
      <c r="R41" s="242"/>
      <c r="S41" s="243"/>
      <c r="T41" s="465">
        <v>34</v>
      </c>
      <c r="U41" s="243"/>
      <c r="V41" s="465"/>
      <c r="W41" s="520">
        <f t="shared" si="3"/>
        <v>34</v>
      </c>
      <c r="X41" s="210"/>
      <c r="Y41" s="89" t="s">
        <v>74</v>
      </c>
      <c r="Z41" s="524"/>
      <c r="AA41" s="247"/>
    </row>
    <row r="42" spans="1:27" ht="16.5" thickBot="1">
      <c r="A42" s="1">
        <f t="shared" si="2"/>
        <v>30</v>
      </c>
      <c r="B42" s="525" t="s">
        <v>75</v>
      </c>
      <c r="C42" s="250"/>
      <c r="D42" s="239"/>
      <c r="E42" s="235"/>
      <c r="F42" s="282"/>
      <c r="G42" s="235"/>
      <c r="H42" s="282"/>
      <c r="I42" s="237"/>
      <c r="J42" s="238"/>
      <c r="K42" s="112"/>
      <c r="L42" s="232"/>
      <c r="M42" s="239"/>
      <c r="N42" s="523"/>
      <c r="O42" s="241"/>
      <c r="P42" s="238"/>
      <c r="Q42" s="518">
        <f t="shared" si="5"/>
        <v>0</v>
      </c>
      <c r="R42" s="242"/>
      <c r="S42" s="274"/>
      <c r="T42" s="535"/>
      <c r="U42" s="274"/>
      <c r="V42" s="535"/>
      <c r="W42" s="520">
        <f t="shared" si="3"/>
        <v>0</v>
      </c>
      <c r="X42" s="210"/>
      <c r="Y42" s="89" t="s">
        <v>76</v>
      </c>
      <c r="Z42" s="524"/>
      <c r="AA42" s="247"/>
    </row>
    <row r="43" spans="1:27" ht="16.5" customHeight="1" thickBot="1">
      <c r="A43" s="1">
        <f t="shared" si="2"/>
        <v>31</v>
      </c>
      <c r="B43" s="511" t="s">
        <v>77</v>
      </c>
      <c r="C43" s="199">
        <f aca="true" t="shared" si="12" ref="C43:H43">SUM(C45:C47)</f>
        <v>0</v>
      </c>
      <c r="D43" s="204">
        <f t="shared" si="12"/>
        <v>0</v>
      </c>
      <c r="E43" s="199">
        <f t="shared" si="12"/>
        <v>0</v>
      </c>
      <c r="F43" s="204">
        <f t="shared" si="12"/>
        <v>0</v>
      </c>
      <c r="G43" s="199">
        <f t="shared" si="12"/>
        <v>0</v>
      </c>
      <c r="H43" s="204">
        <f t="shared" si="12"/>
        <v>0</v>
      </c>
      <c r="I43" s="203">
        <f aca="true" t="shared" si="13" ref="I43:Q43">SUM(I45:I47)</f>
        <v>0</v>
      </c>
      <c r="J43" s="264">
        <f t="shared" si="13"/>
        <v>0</v>
      </c>
      <c r="K43" s="199">
        <f t="shared" si="13"/>
        <v>0</v>
      </c>
      <c r="L43" s="206">
        <f t="shared" si="13"/>
        <v>0</v>
      </c>
      <c r="M43" s="205">
        <f t="shared" si="13"/>
        <v>0</v>
      </c>
      <c r="N43" s="529">
        <f t="shared" si="13"/>
        <v>0</v>
      </c>
      <c r="O43" s="266">
        <f t="shared" si="13"/>
        <v>0</v>
      </c>
      <c r="P43" s="264">
        <f t="shared" si="13"/>
        <v>0</v>
      </c>
      <c r="Q43" s="494">
        <f t="shared" si="13"/>
        <v>0</v>
      </c>
      <c r="R43" s="242"/>
      <c r="S43" s="208">
        <f>SUM(S45:S47)</f>
        <v>0</v>
      </c>
      <c r="T43" s="204">
        <f>SUM(T45:T47)</f>
        <v>0</v>
      </c>
      <c r="U43" s="208">
        <f>SUM(U45:U47)</f>
        <v>0</v>
      </c>
      <c r="V43" s="204">
        <f>SUM(V45:V47)</f>
        <v>0</v>
      </c>
      <c r="W43" s="494">
        <f>SUM(W45:W47)</f>
        <v>0</v>
      </c>
      <c r="X43" s="210"/>
      <c r="Y43" s="185" t="s">
        <v>77</v>
      </c>
      <c r="Z43" s="263">
        <f>SUM(Z44:Z46)</f>
        <v>0</v>
      </c>
      <c r="AA43" s="204">
        <f>SUM(AA44:AA46)</f>
        <v>0</v>
      </c>
    </row>
    <row r="44" spans="1:27" ht="15.75">
      <c r="A44" s="1">
        <f t="shared" si="2"/>
        <v>32</v>
      </c>
      <c r="B44" s="539">
        <v>12</v>
      </c>
      <c r="C44" s="540"/>
      <c r="D44" s="541"/>
      <c r="E44" s="540"/>
      <c r="F44" s="45"/>
      <c r="G44" s="540"/>
      <c r="H44" s="45"/>
      <c r="I44" s="48"/>
      <c r="J44" s="49"/>
      <c r="K44" s="540"/>
      <c r="L44" s="45"/>
      <c r="M44" s="541"/>
      <c r="N44" s="542"/>
      <c r="O44" s="49"/>
      <c r="P44" s="543"/>
      <c r="Q44" s="518">
        <f t="shared" si="5"/>
        <v>0</v>
      </c>
      <c r="R44" s="52"/>
      <c r="S44" s="226"/>
      <c r="T44" s="519"/>
      <c r="U44" s="226"/>
      <c r="V44" s="519"/>
      <c r="W44" s="520">
        <f>SUM(S44:V44)</f>
        <v>0</v>
      </c>
      <c r="Y44" s="88">
        <v>12</v>
      </c>
      <c r="Z44" s="54"/>
      <c r="AA44" s="55"/>
    </row>
    <row r="45" spans="1:27" ht="15.75">
      <c r="A45" s="1">
        <f t="shared" si="2"/>
        <v>33</v>
      </c>
      <c r="B45" s="539">
        <v>11</v>
      </c>
      <c r="C45" s="48"/>
      <c r="D45" s="541"/>
      <c r="E45" s="48"/>
      <c r="F45" s="45"/>
      <c r="G45" s="48"/>
      <c r="H45" s="45"/>
      <c r="I45" s="48"/>
      <c r="J45" s="49"/>
      <c r="K45" s="48"/>
      <c r="L45" s="45"/>
      <c r="M45" s="541"/>
      <c r="N45" s="542"/>
      <c r="O45" s="49"/>
      <c r="P45" s="543"/>
      <c r="Q45" s="518">
        <f t="shared" si="5"/>
        <v>0</v>
      </c>
      <c r="R45" s="52"/>
      <c r="S45" s="296"/>
      <c r="T45" s="544"/>
      <c r="U45" s="296"/>
      <c r="V45" s="544"/>
      <c r="W45" s="520">
        <f>SUM(S45:V45)</f>
        <v>0</v>
      </c>
      <c r="Y45" s="89">
        <v>11</v>
      </c>
      <c r="Z45" s="54"/>
      <c r="AA45" s="55"/>
    </row>
    <row r="46" spans="1:27" ht="15.75">
      <c r="A46" s="1">
        <f t="shared" si="2"/>
        <v>34</v>
      </c>
      <c r="B46" s="539">
        <v>10</v>
      </c>
      <c r="C46" s="48"/>
      <c r="D46" s="541"/>
      <c r="E46" s="48"/>
      <c r="F46" s="45"/>
      <c r="G46" s="48"/>
      <c r="H46" s="45"/>
      <c r="I46" s="48"/>
      <c r="J46" s="49"/>
      <c r="K46" s="48"/>
      <c r="L46" s="45"/>
      <c r="M46" s="541"/>
      <c r="N46" s="542"/>
      <c r="O46" s="49"/>
      <c r="P46" s="543"/>
      <c r="Q46" s="518">
        <f t="shared" si="5"/>
        <v>0</v>
      </c>
      <c r="R46" s="52"/>
      <c r="S46" s="296"/>
      <c r="T46" s="544"/>
      <c r="U46" s="296"/>
      <c r="V46" s="544"/>
      <c r="W46" s="520">
        <f>SUM(S46:V46)</f>
        <v>0</v>
      </c>
      <c r="Y46" s="89">
        <v>10</v>
      </c>
      <c r="Z46" s="54"/>
      <c r="AA46" s="55"/>
    </row>
    <row r="47" spans="1:27" ht="15.75">
      <c r="A47" s="1">
        <f t="shared" si="2"/>
        <v>35</v>
      </c>
      <c r="B47" s="545">
        <v>9</v>
      </c>
      <c r="C47" s="48"/>
      <c r="D47" s="541"/>
      <c r="E47" s="48"/>
      <c r="F47" s="45"/>
      <c r="G47" s="48"/>
      <c r="H47" s="45"/>
      <c r="I47" s="48"/>
      <c r="J47" s="49"/>
      <c r="K47" s="48"/>
      <c r="L47" s="45"/>
      <c r="M47" s="541"/>
      <c r="N47" s="542"/>
      <c r="O47" s="49"/>
      <c r="P47" s="543"/>
      <c r="Q47" s="518">
        <f t="shared" si="5"/>
        <v>0</v>
      </c>
      <c r="R47" s="52"/>
      <c r="S47" s="243"/>
      <c r="T47" s="465"/>
      <c r="U47" s="243"/>
      <c r="V47" s="465"/>
      <c r="W47" s="520">
        <f>SUM(S47:V47)</f>
        <v>0</v>
      </c>
      <c r="Y47" s="546" t="s">
        <v>156</v>
      </c>
      <c r="Z47" s="54"/>
      <c r="AA47" s="55"/>
    </row>
    <row r="48" spans="1:27" ht="16.5" thickBot="1">
      <c r="A48" s="1">
        <f t="shared" si="2"/>
        <v>36</v>
      </c>
      <c r="B48" s="547">
        <v>8</v>
      </c>
      <c r="C48" s="548"/>
      <c r="D48" s="541"/>
      <c r="E48" s="548"/>
      <c r="F48" s="45"/>
      <c r="G48" s="548"/>
      <c r="H48" s="45"/>
      <c r="I48" s="48"/>
      <c r="J48" s="49"/>
      <c r="K48" s="548"/>
      <c r="L48" s="45"/>
      <c r="M48" s="541"/>
      <c r="N48" s="542"/>
      <c r="O48" s="49"/>
      <c r="P48" s="543"/>
      <c r="Q48" s="518">
        <f t="shared" si="5"/>
        <v>0</v>
      </c>
      <c r="R48" s="52"/>
      <c r="S48" s="274"/>
      <c r="T48" s="535"/>
      <c r="U48" s="274"/>
      <c r="V48" s="535"/>
      <c r="W48" s="520">
        <f>SUM(S48:V48)</f>
        <v>0</v>
      </c>
      <c r="Y48" s="91">
        <v>8</v>
      </c>
      <c r="Z48" s="54"/>
      <c r="AA48" s="55"/>
    </row>
    <row r="49" spans="1:27" s="210" customFormat="1" ht="24" customHeight="1" thickBot="1">
      <c r="A49" s="210">
        <f t="shared" si="2"/>
        <v>37</v>
      </c>
      <c r="B49" s="549" t="s">
        <v>78</v>
      </c>
      <c r="C49" s="304">
        <f>+C43+C37+C30+C23+C13</f>
        <v>122</v>
      </c>
      <c r="D49" s="308">
        <f>D13+D23+D30+D37+D43</f>
        <v>95932.67</v>
      </c>
      <c r="E49" s="304">
        <f>+E43+E37+E30+E23+E13</f>
        <v>0</v>
      </c>
      <c r="F49" s="308">
        <f>+F43+F37+F30+F23+F13</f>
        <v>0</v>
      </c>
      <c r="G49" s="304">
        <f aca="true" t="shared" si="14" ref="G49:Q49">+G43+G37+G30+G23+G13</f>
        <v>122</v>
      </c>
      <c r="H49" s="308">
        <f t="shared" si="14"/>
        <v>95932.66999999998</v>
      </c>
      <c r="I49" s="304">
        <f t="shared" si="14"/>
        <v>0</v>
      </c>
      <c r="J49" s="308">
        <f t="shared" si="14"/>
        <v>0</v>
      </c>
      <c r="K49" s="304">
        <f t="shared" si="14"/>
        <v>77</v>
      </c>
      <c r="L49" s="305">
        <f t="shared" si="14"/>
        <v>126564.2</v>
      </c>
      <c r="M49" s="309">
        <f t="shared" si="14"/>
        <v>0</v>
      </c>
      <c r="N49" s="550">
        <f t="shared" si="14"/>
        <v>0</v>
      </c>
      <c r="O49" s="305">
        <f t="shared" si="14"/>
        <v>0</v>
      </c>
      <c r="P49" s="308">
        <f t="shared" si="14"/>
        <v>0</v>
      </c>
      <c r="Q49" s="309">
        <f t="shared" si="14"/>
        <v>222496.87</v>
      </c>
      <c r="R49" s="242"/>
      <c r="S49" s="311">
        <f>+S43+S37+S30+S23+S13</f>
        <v>0</v>
      </c>
      <c r="T49" s="308">
        <f>+T43+T37+T30+T23+T13</f>
        <v>204</v>
      </c>
      <c r="U49" s="311">
        <f>+U43+U37+U30+U23+U13</f>
        <v>0</v>
      </c>
      <c r="V49" s="308">
        <f>+V43+V37+V30+V23+V13</f>
        <v>0</v>
      </c>
      <c r="W49" s="551">
        <f>+W43+W37+W30+W23+W13</f>
        <v>204</v>
      </c>
      <c r="Y49" s="552" t="s">
        <v>157</v>
      </c>
      <c r="Z49" s="301">
        <f>Z13+Z23+Z30+Z37+Z43</f>
        <v>272</v>
      </c>
      <c r="AA49" s="302">
        <f>AA13+AA23+AA30+AA37+AA43</f>
        <v>195629.1</v>
      </c>
    </row>
    <row r="50" spans="1:27" ht="21" customHeight="1" thickBot="1">
      <c r="A50" s="1">
        <f t="shared" si="2"/>
        <v>38</v>
      </c>
      <c r="B50" s="1188" t="s">
        <v>80</v>
      </c>
      <c r="C50" s="1189"/>
      <c r="D50" s="1189"/>
      <c r="E50" s="1189"/>
      <c r="F50" s="1189"/>
      <c r="G50" s="1189"/>
      <c r="H50" s="1189"/>
      <c r="I50" s="1189"/>
      <c r="J50" s="1189"/>
      <c r="K50" s="1189"/>
      <c r="L50" s="1189"/>
      <c r="M50" s="1189"/>
      <c r="N50" s="1189"/>
      <c r="O50" s="1189"/>
      <c r="P50" s="1189"/>
      <c r="Q50" s="1190"/>
      <c r="R50" s="27"/>
      <c r="S50" s="1158" t="s">
        <v>81</v>
      </c>
      <c r="T50" s="1159"/>
      <c r="U50" s="1159"/>
      <c r="V50" s="1159"/>
      <c r="W50" s="1160"/>
      <c r="Y50" s="1191" t="s">
        <v>79</v>
      </c>
      <c r="Z50" s="1192"/>
      <c r="AA50" s="1193"/>
    </row>
    <row r="51" spans="1:27" ht="15.75" customHeight="1" thickBot="1">
      <c r="A51" s="1">
        <f t="shared" si="2"/>
        <v>39</v>
      </c>
      <c r="B51" s="553" t="s">
        <v>37</v>
      </c>
      <c r="C51" s="326">
        <f aca="true" t="shared" si="15" ref="C51:H51">SUM(C52:C57)</f>
        <v>27</v>
      </c>
      <c r="D51" s="327">
        <f t="shared" si="15"/>
        <v>19600.41</v>
      </c>
      <c r="E51" s="326">
        <f t="shared" si="15"/>
        <v>0</v>
      </c>
      <c r="F51" s="327">
        <f t="shared" si="15"/>
        <v>0</v>
      </c>
      <c r="G51" s="326">
        <f t="shared" si="15"/>
        <v>27</v>
      </c>
      <c r="H51" s="327">
        <f t="shared" si="15"/>
        <v>19600.41</v>
      </c>
      <c r="I51" s="326">
        <f aca="true" t="shared" si="16" ref="I51:Q51">SUM(I52:I57)</f>
        <v>16</v>
      </c>
      <c r="J51" s="325">
        <f t="shared" si="16"/>
        <v>8952.18</v>
      </c>
      <c r="K51" s="328">
        <f t="shared" si="16"/>
        <v>0</v>
      </c>
      <c r="L51" s="330">
        <f t="shared" si="16"/>
        <v>0</v>
      </c>
      <c r="M51" s="329">
        <f t="shared" si="16"/>
        <v>0</v>
      </c>
      <c r="N51" s="554">
        <f t="shared" si="16"/>
        <v>30</v>
      </c>
      <c r="O51" s="322">
        <f t="shared" si="16"/>
        <v>31498.66</v>
      </c>
      <c r="P51" s="327">
        <f t="shared" si="16"/>
        <v>0</v>
      </c>
      <c r="Q51" s="555">
        <f t="shared" si="16"/>
        <v>60051.25</v>
      </c>
      <c r="R51" s="207"/>
      <c r="S51" s="208">
        <f>SUM(S52:S57)</f>
        <v>0</v>
      </c>
      <c r="T51" s="204">
        <f>SUM(T52:T57)</f>
        <v>0</v>
      </c>
      <c r="U51" s="206">
        <f>SUM(U52:U57)</f>
        <v>0</v>
      </c>
      <c r="V51" s="204">
        <f>SUM(V52:V57)</f>
        <v>0</v>
      </c>
      <c r="W51" s="494">
        <f>SUM(W52:W57)</f>
        <v>0</v>
      </c>
      <c r="X51" s="210"/>
      <c r="Y51" s="556" t="s">
        <v>82</v>
      </c>
      <c r="Z51" s="263">
        <f>SUM(Z52:Z56)</f>
        <v>23</v>
      </c>
      <c r="AA51" s="204">
        <f>SUM(AA52:AA56)</f>
        <v>58915.7</v>
      </c>
    </row>
    <row r="52" spans="1:27" ht="15.75">
      <c r="A52" s="1">
        <f t="shared" si="2"/>
        <v>40</v>
      </c>
      <c r="B52" s="539" t="s">
        <v>39</v>
      </c>
      <c r="C52" s="214"/>
      <c r="D52" s="239"/>
      <c r="E52" s="248"/>
      <c r="F52" s="269"/>
      <c r="G52" s="248"/>
      <c r="H52" s="269"/>
      <c r="I52" s="214"/>
      <c r="J52" s="557"/>
      <c r="K52" s="112"/>
      <c r="L52" s="232"/>
      <c r="M52" s="239"/>
      <c r="N52" s="523"/>
      <c r="O52" s="241"/>
      <c r="P52" s="238"/>
      <c r="Q52" s="518">
        <f aca="true" t="shared" si="17" ref="Q52:Q115">H52+J52+L52+M52+O52+P52</f>
        <v>0</v>
      </c>
      <c r="R52" s="242"/>
      <c r="S52" s="226"/>
      <c r="T52" s="519"/>
      <c r="U52" s="515"/>
      <c r="V52" s="519"/>
      <c r="W52" s="520">
        <f aca="true" t="shared" si="18" ref="W52:W57">SUM(S52:V52)</f>
        <v>0</v>
      </c>
      <c r="X52" s="210"/>
      <c r="Y52" s="89" t="s">
        <v>83</v>
      </c>
      <c r="Z52" s="524">
        <v>19</v>
      </c>
      <c r="AA52" s="247">
        <v>51739.52</v>
      </c>
    </row>
    <row r="53" spans="1:27" ht="15.75">
      <c r="A53" s="1">
        <f t="shared" si="2"/>
        <v>41</v>
      </c>
      <c r="B53" s="522" t="s">
        <v>85</v>
      </c>
      <c r="C53" s="112"/>
      <c r="D53" s="239"/>
      <c r="E53" s="248"/>
      <c r="F53" s="236"/>
      <c r="G53" s="248"/>
      <c r="H53" s="236"/>
      <c r="I53" s="112"/>
      <c r="J53" s="558"/>
      <c r="K53" s="112"/>
      <c r="L53" s="232"/>
      <c r="M53" s="239"/>
      <c r="N53" s="523"/>
      <c r="O53" s="241"/>
      <c r="P53" s="238"/>
      <c r="Q53" s="518">
        <f t="shared" si="17"/>
        <v>0</v>
      </c>
      <c r="R53" s="242"/>
      <c r="S53" s="243"/>
      <c r="T53" s="465"/>
      <c r="U53" s="232"/>
      <c r="V53" s="465"/>
      <c r="W53" s="520">
        <f t="shared" si="18"/>
        <v>0</v>
      </c>
      <c r="X53" s="210"/>
      <c r="Y53" s="89" t="s">
        <v>84</v>
      </c>
      <c r="Z53" s="524">
        <v>2</v>
      </c>
      <c r="AA53" s="247">
        <v>5178.01</v>
      </c>
    </row>
    <row r="54" spans="1:27" ht="15.75">
      <c r="A54" s="1">
        <f t="shared" si="2"/>
        <v>42</v>
      </c>
      <c r="B54" s="522" t="s">
        <v>43</v>
      </c>
      <c r="C54" s="112"/>
      <c r="D54" s="239"/>
      <c r="E54" s="248"/>
      <c r="F54" s="236"/>
      <c r="G54" s="248"/>
      <c r="H54" s="236"/>
      <c r="I54" s="112"/>
      <c r="J54" s="558"/>
      <c r="K54" s="112"/>
      <c r="L54" s="232"/>
      <c r="M54" s="239"/>
      <c r="N54" s="523"/>
      <c r="O54" s="241"/>
      <c r="P54" s="238"/>
      <c r="Q54" s="518">
        <f t="shared" si="17"/>
        <v>0</v>
      </c>
      <c r="R54" s="242"/>
      <c r="S54" s="243"/>
      <c r="T54" s="465"/>
      <c r="U54" s="232"/>
      <c r="V54" s="465"/>
      <c r="W54" s="520">
        <f t="shared" si="18"/>
        <v>0</v>
      </c>
      <c r="X54" s="210"/>
      <c r="Y54" s="89" t="s">
        <v>86</v>
      </c>
      <c r="Z54" s="524">
        <v>2</v>
      </c>
      <c r="AA54" s="247">
        <v>1998.17</v>
      </c>
    </row>
    <row r="55" spans="1:27" ht="15.75">
      <c r="A55" s="1">
        <f t="shared" si="2"/>
        <v>43</v>
      </c>
      <c r="B55" s="522" t="s">
        <v>45</v>
      </c>
      <c r="C55" s="112">
        <v>4</v>
      </c>
      <c r="D55" s="239">
        <v>2765.32</v>
      </c>
      <c r="E55" s="248"/>
      <c r="F55" s="236"/>
      <c r="G55" s="235">
        <f aca="true" t="shared" si="19" ref="G55:H69">C55+E55</f>
        <v>4</v>
      </c>
      <c r="H55" s="236">
        <f t="shared" si="19"/>
        <v>2765.32</v>
      </c>
      <c r="I55" s="112"/>
      <c r="J55" s="558"/>
      <c r="K55" s="112"/>
      <c r="L55" s="232"/>
      <c r="M55" s="239"/>
      <c r="N55" s="523">
        <v>6</v>
      </c>
      <c r="O55" s="241">
        <v>6708</v>
      </c>
      <c r="P55" s="238"/>
      <c r="Q55" s="518">
        <f t="shared" si="17"/>
        <v>9473.32</v>
      </c>
      <c r="R55" s="242"/>
      <c r="S55" s="243"/>
      <c r="T55" s="465"/>
      <c r="U55" s="232"/>
      <c r="V55" s="465"/>
      <c r="W55" s="520">
        <f t="shared" si="18"/>
        <v>0</v>
      </c>
      <c r="X55" s="210"/>
      <c r="Y55" s="89" t="s">
        <v>87</v>
      </c>
      <c r="Z55" s="524"/>
      <c r="AA55" s="247"/>
    </row>
    <row r="56" spans="1:27" ht="16.5" thickBot="1">
      <c r="A56" s="1">
        <f t="shared" si="2"/>
        <v>44</v>
      </c>
      <c r="B56" s="522" t="s">
        <v>47</v>
      </c>
      <c r="C56" s="112">
        <v>17</v>
      </c>
      <c r="D56" s="239">
        <v>12528.17</v>
      </c>
      <c r="E56" s="248"/>
      <c r="F56" s="236"/>
      <c r="G56" s="235">
        <f t="shared" si="19"/>
        <v>17</v>
      </c>
      <c r="H56" s="236">
        <f t="shared" si="19"/>
        <v>12528.17</v>
      </c>
      <c r="I56" s="112">
        <v>12</v>
      </c>
      <c r="J56" s="558">
        <v>6589.38</v>
      </c>
      <c r="K56" s="112"/>
      <c r="L56" s="232"/>
      <c r="M56" s="239"/>
      <c r="N56" s="523">
        <v>17</v>
      </c>
      <c r="O56" s="241">
        <v>18112.66</v>
      </c>
      <c r="P56" s="238"/>
      <c r="Q56" s="518">
        <f t="shared" si="17"/>
        <v>37230.21</v>
      </c>
      <c r="R56" s="242"/>
      <c r="S56" s="243"/>
      <c r="T56" s="465"/>
      <c r="U56" s="232"/>
      <c r="V56" s="465"/>
      <c r="W56" s="520">
        <f t="shared" si="18"/>
        <v>0</v>
      </c>
      <c r="X56" s="210"/>
      <c r="Y56" s="89" t="s">
        <v>88</v>
      </c>
      <c r="Z56" s="524"/>
      <c r="AA56" s="247"/>
    </row>
    <row r="57" spans="1:27" ht="16.5" thickBot="1">
      <c r="A57" s="1">
        <f t="shared" si="2"/>
        <v>45</v>
      </c>
      <c r="B57" s="525" t="s">
        <v>49</v>
      </c>
      <c r="C57" s="112">
        <v>6</v>
      </c>
      <c r="D57" s="239">
        <v>4306.92</v>
      </c>
      <c r="E57" s="248"/>
      <c r="F57" s="236"/>
      <c r="G57" s="235">
        <f t="shared" si="19"/>
        <v>6</v>
      </c>
      <c r="H57" s="236">
        <f t="shared" si="19"/>
        <v>4306.92</v>
      </c>
      <c r="I57" s="250">
        <v>4</v>
      </c>
      <c r="J57" s="559">
        <v>2362.8</v>
      </c>
      <c r="K57" s="112"/>
      <c r="L57" s="232"/>
      <c r="M57" s="239"/>
      <c r="N57" s="523">
        <v>7</v>
      </c>
      <c r="O57" s="241">
        <v>6678</v>
      </c>
      <c r="P57" s="238"/>
      <c r="Q57" s="518">
        <f t="shared" si="17"/>
        <v>13347.720000000001</v>
      </c>
      <c r="R57" s="242"/>
      <c r="S57" s="274"/>
      <c r="T57" s="535"/>
      <c r="U57" s="354"/>
      <c r="V57" s="535"/>
      <c r="W57" s="520">
        <f t="shared" si="18"/>
        <v>0</v>
      </c>
      <c r="X57" s="210"/>
      <c r="Y57" s="556" t="s">
        <v>89</v>
      </c>
      <c r="Z57" s="263">
        <f>SUM(Z58:Z62)</f>
        <v>13</v>
      </c>
      <c r="AA57" s="204">
        <f>SUM(AA58:AA62)</f>
        <v>11268.27</v>
      </c>
    </row>
    <row r="58" spans="1:27" ht="15.75" customHeight="1" thickBot="1">
      <c r="A58" s="1">
        <f t="shared" si="2"/>
        <v>46</v>
      </c>
      <c r="B58" s="511" t="s">
        <v>51</v>
      </c>
      <c r="C58" s="199">
        <f aca="true" t="shared" si="20" ref="C58:H58">SUM(C59:C64)</f>
        <v>299</v>
      </c>
      <c r="D58" s="205">
        <f t="shared" si="20"/>
        <v>197931.9</v>
      </c>
      <c r="E58" s="199">
        <f t="shared" si="20"/>
        <v>0</v>
      </c>
      <c r="F58" s="205">
        <f t="shared" si="20"/>
        <v>0</v>
      </c>
      <c r="G58" s="199">
        <f t="shared" si="20"/>
        <v>299</v>
      </c>
      <c r="H58" s="205">
        <f t="shared" si="20"/>
        <v>197931.9</v>
      </c>
      <c r="I58" s="340">
        <f aca="true" t="shared" si="21" ref="I58:O58">SUM(I59:I64)</f>
        <v>223</v>
      </c>
      <c r="J58" s="346">
        <f t="shared" si="21"/>
        <v>101678.04000000001</v>
      </c>
      <c r="K58" s="199">
        <f t="shared" si="21"/>
        <v>0</v>
      </c>
      <c r="L58" s="206">
        <f t="shared" si="21"/>
        <v>0</v>
      </c>
      <c r="M58" s="205">
        <f t="shared" si="21"/>
        <v>0</v>
      </c>
      <c r="N58" s="340">
        <f>SUM(N59:N64)</f>
        <v>325</v>
      </c>
      <c r="O58" s="200">
        <f t="shared" si="21"/>
        <v>344410.87</v>
      </c>
      <c r="P58" s="204">
        <v>0</v>
      </c>
      <c r="Q58" s="494">
        <f>SUM(Q59:Q64)</f>
        <v>644020.8099999999</v>
      </c>
      <c r="R58" s="207"/>
      <c r="S58" s="208">
        <f>SUM(S59:S64)</f>
        <v>0</v>
      </c>
      <c r="T58" s="204">
        <f>SUM(T59:T64)</f>
        <v>0</v>
      </c>
      <c r="U58" s="206">
        <f>SUM(U59:U64)</f>
        <v>0</v>
      </c>
      <c r="V58" s="204">
        <f>SUM(V59:V64)</f>
        <v>450.5</v>
      </c>
      <c r="W58" s="494">
        <f>SUM(W59:W64)</f>
        <v>450.5</v>
      </c>
      <c r="X58" s="210"/>
      <c r="Y58" s="560">
        <v>14</v>
      </c>
      <c r="Z58" s="524">
        <v>8</v>
      </c>
      <c r="AA58" s="247">
        <v>7752.76</v>
      </c>
    </row>
    <row r="59" spans="1:27" ht="15.75">
      <c r="A59" s="1">
        <f t="shared" si="2"/>
        <v>47</v>
      </c>
      <c r="B59" s="539" t="s">
        <v>53</v>
      </c>
      <c r="C59" s="112">
        <v>19</v>
      </c>
      <c r="D59" s="239">
        <v>13119.83</v>
      </c>
      <c r="E59" s="248"/>
      <c r="F59" s="236"/>
      <c r="G59" s="235">
        <f t="shared" si="19"/>
        <v>19</v>
      </c>
      <c r="H59" s="236">
        <f t="shared" si="19"/>
        <v>13119.83</v>
      </c>
      <c r="I59" s="112">
        <v>12</v>
      </c>
      <c r="J59" s="558">
        <v>6246.8</v>
      </c>
      <c r="K59" s="112"/>
      <c r="L59" s="232"/>
      <c r="M59" s="239"/>
      <c r="N59" s="523">
        <v>23</v>
      </c>
      <c r="O59" s="241">
        <v>25856.82</v>
      </c>
      <c r="P59" s="238"/>
      <c r="Q59" s="518">
        <f t="shared" si="17"/>
        <v>45223.45</v>
      </c>
      <c r="R59" s="242"/>
      <c r="S59" s="226"/>
      <c r="T59" s="519"/>
      <c r="U59" s="515"/>
      <c r="V59" s="519">
        <v>17</v>
      </c>
      <c r="W59" s="520">
        <f aca="true" t="shared" si="22" ref="W59:W64">SUM(S59:V59)</f>
        <v>17</v>
      </c>
      <c r="X59" s="210"/>
      <c r="Y59" s="560">
        <v>13</v>
      </c>
      <c r="Z59" s="524">
        <v>3</v>
      </c>
      <c r="AA59" s="247">
        <v>1762.7</v>
      </c>
    </row>
    <row r="60" spans="1:27" ht="15.75">
      <c r="A60" s="1">
        <f t="shared" si="2"/>
        <v>48</v>
      </c>
      <c r="B60" s="522" t="s">
        <v>55</v>
      </c>
      <c r="C60" s="112">
        <v>37</v>
      </c>
      <c r="D60" s="239">
        <v>23809.9</v>
      </c>
      <c r="E60" s="248"/>
      <c r="F60" s="236"/>
      <c r="G60" s="235">
        <f t="shared" si="19"/>
        <v>37</v>
      </c>
      <c r="H60" s="236">
        <f t="shared" si="19"/>
        <v>23809.9</v>
      </c>
      <c r="I60" s="112">
        <v>26</v>
      </c>
      <c r="J60" s="558">
        <v>11928.55</v>
      </c>
      <c r="K60" s="112"/>
      <c r="L60" s="232"/>
      <c r="M60" s="239"/>
      <c r="N60" s="523">
        <v>42</v>
      </c>
      <c r="O60" s="241">
        <v>45869.97</v>
      </c>
      <c r="P60" s="238"/>
      <c r="Q60" s="518">
        <f t="shared" si="17"/>
        <v>81608.42</v>
      </c>
      <c r="R60" s="242"/>
      <c r="S60" s="243"/>
      <c r="T60" s="465"/>
      <c r="U60" s="232"/>
      <c r="V60" s="465"/>
      <c r="W60" s="520">
        <f t="shared" si="22"/>
        <v>0</v>
      </c>
      <c r="X60" s="210"/>
      <c r="Y60" s="560">
        <v>12</v>
      </c>
      <c r="Z60" s="524">
        <v>1</v>
      </c>
      <c r="AA60" s="247">
        <v>829.98</v>
      </c>
    </row>
    <row r="61" spans="1:27" ht="15.75">
      <c r="A61" s="1">
        <f t="shared" si="2"/>
        <v>49</v>
      </c>
      <c r="B61" s="522" t="s">
        <v>57</v>
      </c>
      <c r="C61" s="112">
        <v>179</v>
      </c>
      <c r="D61" s="239">
        <v>119675.04</v>
      </c>
      <c r="E61" s="248"/>
      <c r="F61" s="236"/>
      <c r="G61" s="235">
        <f t="shared" si="19"/>
        <v>179</v>
      </c>
      <c r="H61" s="236">
        <f t="shared" si="19"/>
        <v>119675.04</v>
      </c>
      <c r="I61" s="112">
        <v>148</v>
      </c>
      <c r="J61" s="558">
        <v>76288.91</v>
      </c>
      <c r="K61" s="112"/>
      <c r="L61" s="232"/>
      <c r="M61" s="239"/>
      <c r="N61" s="523">
        <v>184</v>
      </c>
      <c r="O61" s="241">
        <v>193204.11</v>
      </c>
      <c r="P61" s="238"/>
      <c r="Q61" s="518">
        <f t="shared" si="17"/>
        <v>389168.06</v>
      </c>
      <c r="R61" s="242"/>
      <c r="S61" s="243"/>
      <c r="T61" s="465"/>
      <c r="U61" s="232"/>
      <c r="V61" s="465">
        <v>170</v>
      </c>
      <c r="W61" s="520">
        <f t="shared" si="22"/>
        <v>170</v>
      </c>
      <c r="X61" s="210"/>
      <c r="Y61" s="560">
        <v>11</v>
      </c>
      <c r="Z61" s="524"/>
      <c r="AA61" s="247"/>
    </row>
    <row r="62" spans="1:27" ht="16.5" thickBot="1">
      <c r="A62" s="1">
        <f t="shared" si="2"/>
        <v>50</v>
      </c>
      <c r="B62" s="522" t="s">
        <v>59</v>
      </c>
      <c r="C62" s="112">
        <v>40</v>
      </c>
      <c r="D62" s="239">
        <v>24900.01</v>
      </c>
      <c r="E62" s="248"/>
      <c r="F62" s="236"/>
      <c r="G62" s="235">
        <f t="shared" si="19"/>
        <v>40</v>
      </c>
      <c r="H62" s="236">
        <f t="shared" si="19"/>
        <v>24900.01</v>
      </c>
      <c r="I62" s="112">
        <v>28</v>
      </c>
      <c r="J62" s="558">
        <v>3528.66</v>
      </c>
      <c r="K62" s="112"/>
      <c r="L62" s="232"/>
      <c r="M62" s="239"/>
      <c r="N62" s="523">
        <v>40</v>
      </c>
      <c r="O62" s="241">
        <v>39507.74</v>
      </c>
      <c r="P62" s="238"/>
      <c r="Q62" s="518">
        <f t="shared" si="17"/>
        <v>67936.41</v>
      </c>
      <c r="R62" s="242"/>
      <c r="S62" s="243"/>
      <c r="T62" s="465"/>
      <c r="U62" s="232"/>
      <c r="V62" s="465">
        <v>85</v>
      </c>
      <c r="W62" s="520">
        <f t="shared" si="22"/>
        <v>85</v>
      </c>
      <c r="X62" s="210"/>
      <c r="Y62" s="560">
        <v>10</v>
      </c>
      <c r="Z62" s="524">
        <v>1</v>
      </c>
      <c r="AA62" s="247">
        <v>922.83</v>
      </c>
    </row>
    <row r="63" spans="1:27" ht="16.5" thickBot="1">
      <c r="A63" s="1">
        <f t="shared" si="2"/>
        <v>51</v>
      </c>
      <c r="B63" s="522" t="s">
        <v>61</v>
      </c>
      <c r="C63" s="112">
        <v>18</v>
      </c>
      <c r="D63" s="239">
        <v>11731.8</v>
      </c>
      <c r="E63" s="248"/>
      <c r="F63" s="236"/>
      <c r="G63" s="235">
        <f t="shared" si="19"/>
        <v>18</v>
      </c>
      <c r="H63" s="236">
        <f t="shared" si="19"/>
        <v>11731.8</v>
      </c>
      <c r="I63" s="112">
        <v>6</v>
      </c>
      <c r="J63" s="558">
        <v>2489.12</v>
      </c>
      <c r="K63" s="112"/>
      <c r="L63" s="232"/>
      <c r="M63" s="239"/>
      <c r="N63" s="523">
        <v>28</v>
      </c>
      <c r="O63" s="241">
        <v>31088.23</v>
      </c>
      <c r="P63" s="238"/>
      <c r="Q63" s="518">
        <f t="shared" si="17"/>
        <v>45309.149999999994</v>
      </c>
      <c r="R63" s="242"/>
      <c r="S63" s="243"/>
      <c r="T63" s="465"/>
      <c r="U63" s="232"/>
      <c r="V63" s="465">
        <v>93.5</v>
      </c>
      <c r="W63" s="520">
        <f t="shared" si="22"/>
        <v>93.5</v>
      </c>
      <c r="X63" s="210"/>
      <c r="Y63" s="185" t="s">
        <v>90</v>
      </c>
      <c r="Z63" s="263">
        <f>SUM(Z64:Z68)</f>
        <v>0</v>
      </c>
      <c r="AA63" s="204">
        <f>SUM(AA64:AA68)</f>
        <v>0</v>
      </c>
    </row>
    <row r="64" spans="1:27" ht="16.5" thickBot="1">
      <c r="A64" s="1">
        <f t="shared" si="2"/>
        <v>52</v>
      </c>
      <c r="B64" s="525" t="s">
        <v>63</v>
      </c>
      <c r="C64" s="112">
        <v>6</v>
      </c>
      <c r="D64" s="239">
        <v>4695.32</v>
      </c>
      <c r="E64" s="248"/>
      <c r="F64" s="236"/>
      <c r="G64" s="235">
        <f t="shared" si="19"/>
        <v>6</v>
      </c>
      <c r="H64" s="236">
        <f t="shared" si="19"/>
        <v>4695.32</v>
      </c>
      <c r="I64" s="112">
        <v>3</v>
      </c>
      <c r="J64" s="558">
        <v>1196</v>
      </c>
      <c r="K64" s="112"/>
      <c r="L64" s="232"/>
      <c r="M64" s="239"/>
      <c r="N64" s="523">
        <v>8</v>
      </c>
      <c r="O64" s="241">
        <v>8884</v>
      </c>
      <c r="P64" s="238"/>
      <c r="Q64" s="518">
        <f t="shared" si="17"/>
        <v>14775.32</v>
      </c>
      <c r="R64" s="242"/>
      <c r="S64" s="274"/>
      <c r="T64" s="535"/>
      <c r="U64" s="354"/>
      <c r="V64" s="535">
        <v>85</v>
      </c>
      <c r="W64" s="520">
        <f t="shared" si="22"/>
        <v>85</v>
      </c>
      <c r="X64" s="210"/>
      <c r="Y64" s="89" t="s">
        <v>91</v>
      </c>
      <c r="Z64" s="524"/>
      <c r="AA64" s="247"/>
    </row>
    <row r="65" spans="1:27" ht="15.75" customHeight="1" thickBot="1">
      <c r="A65" s="1">
        <f t="shared" si="2"/>
        <v>53</v>
      </c>
      <c r="B65" s="511" t="s">
        <v>93</v>
      </c>
      <c r="C65" s="199">
        <f aca="true" t="shared" si="23" ref="C65:O65">SUM(C66:C70)</f>
        <v>80</v>
      </c>
      <c r="D65" s="205">
        <f t="shared" si="23"/>
        <v>51102.33</v>
      </c>
      <c r="E65" s="199">
        <f>SUM(E66:E70)</f>
        <v>1</v>
      </c>
      <c r="F65" s="205">
        <f>SUM(F66:F70)</f>
        <v>614.73</v>
      </c>
      <c r="G65" s="199">
        <f t="shared" si="23"/>
        <v>81</v>
      </c>
      <c r="H65" s="205">
        <f t="shared" si="23"/>
        <v>51717.060000000005</v>
      </c>
      <c r="I65" s="343">
        <f t="shared" si="23"/>
        <v>66</v>
      </c>
      <c r="J65" s="346">
        <f t="shared" si="23"/>
        <v>24282.550000000003</v>
      </c>
      <c r="K65" s="199">
        <f t="shared" si="23"/>
        <v>0</v>
      </c>
      <c r="L65" s="206">
        <f t="shared" si="23"/>
        <v>0</v>
      </c>
      <c r="M65" s="205">
        <f t="shared" si="23"/>
        <v>0</v>
      </c>
      <c r="N65" s="340">
        <f t="shared" si="23"/>
        <v>98</v>
      </c>
      <c r="O65" s="200">
        <f t="shared" si="23"/>
        <v>103987.3</v>
      </c>
      <c r="P65" s="204">
        <v>0</v>
      </c>
      <c r="Q65" s="494">
        <f>SUM(Q66:Q70)</f>
        <v>179986.91</v>
      </c>
      <c r="R65" s="207"/>
      <c r="S65" s="208">
        <f>SUM(S66:S70)</f>
        <v>0</v>
      </c>
      <c r="T65" s="204">
        <f>SUM(T66:T70)</f>
        <v>0</v>
      </c>
      <c r="U65" s="206">
        <f>SUM(U66:U70)</f>
        <v>0</v>
      </c>
      <c r="V65" s="204">
        <f>SUM(V66:V70)</f>
        <v>212.5</v>
      </c>
      <c r="W65" s="494">
        <f>SUM(W66:W70)</f>
        <v>212.5</v>
      </c>
      <c r="X65" s="210"/>
      <c r="Y65" s="89" t="s">
        <v>92</v>
      </c>
      <c r="Z65" s="524"/>
      <c r="AA65" s="247"/>
    </row>
    <row r="66" spans="1:27" ht="15.75">
      <c r="A66" s="1">
        <f t="shared" si="2"/>
        <v>54</v>
      </c>
      <c r="B66" s="539" t="s">
        <v>67</v>
      </c>
      <c r="C66" s="112">
        <v>7</v>
      </c>
      <c r="D66" s="239">
        <v>4493.09</v>
      </c>
      <c r="E66" s="248"/>
      <c r="F66" s="236"/>
      <c r="G66" s="235">
        <f t="shared" si="19"/>
        <v>7</v>
      </c>
      <c r="H66" s="236">
        <f t="shared" si="19"/>
        <v>4493.09</v>
      </c>
      <c r="I66" s="112">
        <v>5</v>
      </c>
      <c r="J66" s="558">
        <v>2175.16</v>
      </c>
      <c r="K66" s="112"/>
      <c r="L66" s="232"/>
      <c r="M66" s="239"/>
      <c r="N66" s="523">
        <v>9</v>
      </c>
      <c r="O66" s="241">
        <v>9800.46</v>
      </c>
      <c r="P66" s="238"/>
      <c r="Q66" s="518">
        <f t="shared" si="17"/>
        <v>16468.71</v>
      </c>
      <c r="R66" s="242"/>
      <c r="S66" s="226"/>
      <c r="T66" s="519"/>
      <c r="U66" s="515"/>
      <c r="V66" s="519"/>
      <c r="W66" s="520">
        <f>SUM(S66:V66)</f>
        <v>0</v>
      </c>
      <c r="X66" s="210"/>
      <c r="Y66" s="89" t="s">
        <v>94</v>
      </c>
      <c r="Z66" s="524"/>
      <c r="AA66" s="247"/>
    </row>
    <row r="67" spans="1:27" ht="15.75">
      <c r="A67" s="1">
        <f t="shared" si="2"/>
        <v>55</v>
      </c>
      <c r="B67" s="522" t="s">
        <v>69</v>
      </c>
      <c r="C67" s="112">
        <v>33</v>
      </c>
      <c r="D67" s="239">
        <v>21085.47</v>
      </c>
      <c r="E67" s="248"/>
      <c r="F67" s="236"/>
      <c r="G67" s="235">
        <f t="shared" si="19"/>
        <v>33</v>
      </c>
      <c r="H67" s="236">
        <f t="shared" si="19"/>
        <v>21085.47</v>
      </c>
      <c r="I67" s="112">
        <v>30</v>
      </c>
      <c r="J67" s="558">
        <v>15327.37</v>
      </c>
      <c r="K67" s="112"/>
      <c r="L67" s="232"/>
      <c r="M67" s="239"/>
      <c r="N67" s="523">
        <v>45</v>
      </c>
      <c r="O67" s="241">
        <v>46931.94</v>
      </c>
      <c r="P67" s="238"/>
      <c r="Q67" s="518">
        <f t="shared" si="17"/>
        <v>83344.78</v>
      </c>
      <c r="R67" s="242"/>
      <c r="S67" s="243"/>
      <c r="T67" s="465"/>
      <c r="U67" s="232"/>
      <c r="V67" s="465">
        <v>76.5</v>
      </c>
      <c r="W67" s="520">
        <f>SUM(S67:V67)</f>
        <v>76.5</v>
      </c>
      <c r="X67" s="210"/>
      <c r="Y67" s="89" t="s">
        <v>95</v>
      </c>
      <c r="Z67" s="524"/>
      <c r="AA67" s="247"/>
    </row>
    <row r="68" spans="1:27" ht="16.5" thickBot="1">
      <c r="A68" s="1">
        <f t="shared" si="2"/>
        <v>56</v>
      </c>
      <c r="B68" s="522" t="s">
        <v>71</v>
      </c>
      <c r="C68" s="112">
        <v>25</v>
      </c>
      <c r="D68" s="239">
        <v>15983.85</v>
      </c>
      <c r="E68" s="248"/>
      <c r="F68" s="236"/>
      <c r="G68" s="235">
        <f t="shared" si="19"/>
        <v>25</v>
      </c>
      <c r="H68" s="236">
        <f t="shared" si="19"/>
        <v>15983.85</v>
      </c>
      <c r="I68" s="112">
        <v>19</v>
      </c>
      <c r="J68" s="558">
        <v>2811.51</v>
      </c>
      <c r="K68" s="112"/>
      <c r="L68" s="232"/>
      <c r="M68" s="239"/>
      <c r="N68" s="523">
        <v>26</v>
      </c>
      <c r="O68" s="241">
        <v>27631.02</v>
      </c>
      <c r="P68" s="238"/>
      <c r="Q68" s="518">
        <f t="shared" si="17"/>
        <v>46426.380000000005</v>
      </c>
      <c r="R68" s="242"/>
      <c r="S68" s="243"/>
      <c r="T68" s="465"/>
      <c r="U68" s="232"/>
      <c r="V68" s="465"/>
      <c r="W68" s="520">
        <f>SUM(S68:V68)</f>
        <v>0</v>
      </c>
      <c r="X68" s="210"/>
      <c r="Y68" s="89" t="s">
        <v>96</v>
      </c>
      <c r="Z68" s="524"/>
      <c r="AA68" s="247"/>
    </row>
    <row r="69" spans="1:27" ht="16.5" thickBot="1">
      <c r="A69" s="1">
        <f t="shared" si="2"/>
        <v>57</v>
      </c>
      <c r="B69" s="522" t="s">
        <v>73</v>
      </c>
      <c r="C69" s="112">
        <v>15</v>
      </c>
      <c r="D69" s="239">
        <v>9539.92</v>
      </c>
      <c r="E69" s="248">
        <v>1</v>
      </c>
      <c r="F69" s="236">
        <v>614.73</v>
      </c>
      <c r="G69" s="235">
        <f t="shared" si="19"/>
        <v>16</v>
      </c>
      <c r="H69" s="236">
        <f t="shared" si="19"/>
        <v>10154.65</v>
      </c>
      <c r="I69" s="112">
        <v>12</v>
      </c>
      <c r="J69" s="558">
        <v>3968.51</v>
      </c>
      <c r="K69" s="112"/>
      <c r="L69" s="232"/>
      <c r="M69" s="239"/>
      <c r="N69" s="523">
        <v>18</v>
      </c>
      <c r="O69" s="241">
        <v>19623.88</v>
      </c>
      <c r="P69" s="238"/>
      <c r="Q69" s="518">
        <f t="shared" si="17"/>
        <v>33747.04</v>
      </c>
      <c r="R69" s="242"/>
      <c r="S69" s="243"/>
      <c r="T69" s="465"/>
      <c r="U69" s="232"/>
      <c r="V69" s="465">
        <v>136</v>
      </c>
      <c r="W69" s="520">
        <f>SUM(S69:V69)</f>
        <v>136</v>
      </c>
      <c r="X69" s="210"/>
      <c r="Y69" s="185" t="s">
        <v>97</v>
      </c>
      <c r="Z69" s="263">
        <f>SUM(Z70:Z74)</f>
        <v>2</v>
      </c>
      <c r="AA69" s="204">
        <f>SUM(AA70:AA74)</f>
        <v>1944.95</v>
      </c>
    </row>
    <row r="70" spans="1:27" ht="16.5" thickBot="1">
      <c r="A70" s="1">
        <f t="shared" si="2"/>
        <v>58</v>
      </c>
      <c r="B70" s="525" t="s">
        <v>98</v>
      </c>
      <c r="C70" s="112"/>
      <c r="D70" s="239"/>
      <c r="E70" s="248"/>
      <c r="F70" s="282"/>
      <c r="G70" s="248"/>
      <c r="H70" s="282"/>
      <c r="I70" s="112"/>
      <c r="J70" s="558"/>
      <c r="K70" s="112"/>
      <c r="L70" s="232"/>
      <c r="M70" s="239"/>
      <c r="N70" s="523"/>
      <c r="O70" s="241"/>
      <c r="P70" s="238"/>
      <c r="Q70" s="518">
        <f t="shared" si="17"/>
        <v>0</v>
      </c>
      <c r="R70" s="242"/>
      <c r="S70" s="274"/>
      <c r="T70" s="535"/>
      <c r="U70" s="354"/>
      <c r="V70" s="535"/>
      <c r="W70" s="520">
        <f>SUM(S70:V70)</f>
        <v>0</v>
      </c>
      <c r="X70" s="210"/>
      <c r="Y70" s="89" t="s">
        <v>91</v>
      </c>
      <c r="Z70" s="524">
        <v>2</v>
      </c>
      <c r="AA70" s="247">
        <v>1944.95</v>
      </c>
    </row>
    <row r="71" spans="1:27" s="210" customFormat="1" ht="15.75" customHeight="1" thickBot="1">
      <c r="A71" s="210">
        <f t="shared" si="2"/>
        <v>59</v>
      </c>
      <c r="B71" s="511" t="s">
        <v>158</v>
      </c>
      <c r="C71" s="199">
        <v>0</v>
      </c>
      <c r="D71" s="204">
        <v>0</v>
      </c>
      <c r="E71" s="199">
        <v>0</v>
      </c>
      <c r="F71" s="204">
        <v>0</v>
      </c>
      <c r="G71" s="199">
        <v>0</v>
      </c>
      <c r="H71" s="204">
        <v>0</v>
      </c>
      <c r="I71" s="199">
        <v>0</v>
      </c>
      <c r="J71" s="346">
        <v>0</v>
      </c>
      <c r="K71" s="199">
        <v>0</v>
      </c>
      <c r="L71" s="206">
        <v>0</v>
      </c>
      <c r="M71" s="205">
        <v>0</v>
      </c>
      <c r="N71" s="340">
        <v>0</v>
      </c>
      <c r="O71" s="200">
        <v>0</v>
      </c>
      <c r="P71" s="204">
        <v>0</v>
      </c>
      <c r="Q71" s="494">
        <v>0</v>
      </c>
      <c r="R71" s="207"/>
      <c r="S71" s="208">
        <f>SUM(S72:S76)</f>
        <v>0</v>
      </c>
      <c r="T71" s="204">
        <f>SUM(T72:T76)</f>
        <v>0</v>
      </c>
      <c r="U71" s="206">
        <f>SUM(U72:U76)</f>
        <v>0</v>
      </c>
      <c r="V71" s="204">
        <f>SUM(V72:V76)</f>
        <v>0</v>
      </c>
      <c r="W71" s="494">
        <f>SUM(W72:W76)</f>
        <v>0</v>
      </c>
      <c r="Y71" s="245" t="s">
        <v>92</v>
      </c>
      <c r="Z71" s="524"/>
      <c r="AA71" s="247"/>
    </row>
    <row r="72" spans="1:27" ht="15.75">
      <c r="A72" s="1">
        <f t="shared" si="2"/>
        <v>60</v>
      </c>
      <c r="B72" s="539">
        <v>12</v>
      </c>
      <c r="C72" s="540"/>
      <c r="D72" s="541"/>
      <c r="E72" s="540"/>
      <c r="F72" s="541"/>
      <c r="G72" s="540"/>
      <c r="H72" s="541"/>
      <c r="I72" s="48"/>
      <c r="J72" s="561"/>
      <c r="K72" s="48"/>
      <c r="L72" s="45"/>
      <c r="M72" s="541"/>
      <c r="N72" s="542"/>
      <c r="O72" s="49"/>
      <c r="P72" s="543"/>
      <c r="Q72" s="518">
        <f t="shared" si="17"/>
        <v>0</v>
      </c>
      <c r="R72" s="52"/>
      <c r="S72" s="226"/>
      <c r="T72" s="519"/>
      <c r="U72" s="515"/>
      <c r="V72" s="519"/>
      <c r="W72" s="520">
        <f>SUM(S72:V72)</f>
        <v>0</v>
      </c>
      <c r="Y72" s="89" t="s">
        <v>94</v>
      </c>
      <c r="Z72" s="524"/>
      <c r="AA72" s="247"/>
    </row>
    <row r="73" spans="1:27" ht="15.75">
      <c r="A73" s="1">
        <f t="shared" si="2"/>
        <v>61</v>
      </c>
      <c r="B73" s="539">
        <v>11</v>
      </c>
      <c r="C73" s="48"/>
      <c r="D73" s="541"/>
      <c r="E73" s="48"/>
      <c r="F73" s="541"/>
      <c r="G73" s="48"/>
      <c r="H73" s="541"/>
      <c r="I73" s="48"/>
      <c r="J73" s="561"/>
      <c r="K73" s="48"/>
      <c r="L73" s="45"/>
      <c r="M73" s="541"/>
      <c r="N73" s="542"/>
      <c r="O73" s="49"/>
      <c r="P73" s="543"/>
      <c r="Q73" s="518">
        <f t="shared" si="17"/>
        <v>0</v>
      </c>
      <c r="R73" s="52"/>
      <c r="S73" s="296"/>
      <c r="T73" s="544"/>
      <c r="U73" s="215"/>
      <c r="V73" s="544"/>
      <c r="W73" s="520">
        <f>SUM(S73:V73)</f>
        <v>0</v>
      </c>
      <c r="Y73" s="89" t="s">
        <v>95</v>
      </c>
      <c r="Z73" s="524"/>
      <c r="AA73" s="247"/>
    </row>
    <row r="74" spans="1:27" ht="16.5" thickBot="1">
      <c r="A74" s="1">
        <f t="shared" si="2"/>
        <v>62</v>
      </c>
      <c r="B74" s="539">
        <v>10</v>
      </c>
      <c r="C74" s="48"/>
      <c r="D74" s="541"/>
      <c r="E74" s="48"/>
      <c r="F74" s="541"/>
      <c r="G74" s="48"/>
      <c r="H74" s="541"/>
      <c r="I74" s="48"/>
      <c r="J74" s="561"/>
      <c r="K74" s="48"/>
      <c r="L74" s="45"/>
      <c r="M74" s="541"/>
      <c r="N74" s="542"/>
      <c r="O74" s="49"/>
      <c r="P74" s="543"/>
      <c r="Q74" s="518">
        <f t="shared" si="17"/>
        <v>0</v>
      </c>
      <c r="R74" s="52"/>
      <c r="S74" s="296"/>
      <c r="T74" s="544"/>
      <c r="U74" s="215"/>
      <c r="V74" s="544"/>
      <c r="W74" s="520">
        <f>SUM(S74:V74)</f>
        <v>0</v>
      </c>
      <c r="Y74" s="532" t="s">
        <v>96</v>
      </c>
      <c r="Z74" s="524"/>
      <c r="AA74" s="247"/>
    </row>
    <row r="75" spans="1:27" ht="16.5" customHeight="1" thickBot="1">
      <c r="A75" s="1">
        <f t="shared" si="2"/>
        <v>63</v>
      </c>
      <c r="B75" s="545">
        <v>9</v>
      </c>
      <c r="C75" s="48"/>
      <c r="D75" s="541"/>
      <c r="E75" s="48"/>
      <c r="F75" s="541"/>
      <c r="G75" s="48"/>
      <c r="H75" s="541"/>
      <c r="I75" s="48"/>
      <c r="J75" s="561"/>
      <c r="K75" s="48"/>
      <c r="L75" s="45"/>
      <c r="M75" s="541"/>
      <c r="N75" s="542"/>
      <c r="O75" s="49"/>
      <c r="P75" s="543"/>
      <c r="Q75" s="518">
        <f t="shared" si="17"/>
        <v>0</v>
      </c>
      <c r="R75" s="52"/>
      <c r="S75" s="243"/>
      <c r="T75" s="465"/>
      <c r="U75" s="232"/>
      <c r="V75" s="465"/>
      <c r="W75" s="520">
        <f>SUM(S75:V75)</f>
        <v>0</v>
      </c>
      <c r="Y75" s="185" t="s">
        <v>100</v>
      </c>
      <c r="Z75" s="263">
        <f>SUM(Z76:Z80)</f>
        <v>0</v>
      </c>
      <c r="AA75" s="204">
        <f>SUM(AA76:AA80)</f>
        <v>0</v>
      </c>
    </row>
    <row r="76" spans="1:27" ht="16.5" thickBot="1">
      <c r="A76" s="1">
        <f t="shared" si="2"/>
        <v>64</v>
      </c>
      <c r="B76" s="547">
        <v>8</v>
      </c>
      <c r="C76" s="548"/>
      <c r="D76" s="541"/>
      <c r="E76" s="548"/>
      <c r="F76" s="541"/>
      <c r="G76" s="548"/>
      <c r="H76" s="541"/>
      <c r="I76" s="48"/>
      <c r="J76" s="561"/>
      <c r="K76" s="48"/>
      <c r="L76" s="45"/>
      <c r="M76" s="541"/>
      <c r="N76" s="542"/>
      <c r="O76" s="49"/>
      <c r="P76" s="543"/>
      <c r="Q76" s="518">
        <f t="shared" si="17"/>
        <v>0</v>
      </c>
      <c r="R76" s="52"/>
      <c r="S76" s="274"/>
      <c r="T76" s="535"/>
      <c r="U76" s="354"/>
      <c r="V76" s="535"/>
      <c r="W76" s="520">
        <f>SUM(S76:V76)</f>
        <v>0</v>
      </c>
      <c r="Y76" s="89" t="s">
        <v>101</v>
      </c>
      <c r="Z76" s="524"/>
      <c r="AA76" s="247"/>
    </row>
    <row r="77" spans="1:27" ht="15.75" customHeight="1" thickBot="1">
      <c r="A77" s="1">
        <f t="shared" si="2"/>
        <v>65</v>
      </c>
      <c r="B77" s="562" t="s">
        <v>82</v>
      </c>
      <c r="C77" s="199">
        <f aca="true" t="shared" si="24" ref="C77:P77">SUM(C78:C82)</f>
        <v>52</v>
      </c>
      <c r="D77" s="205">
        <f t="shared" si="24"/>
        <v>177066.38</v>
      </c>
      <c r="E77" s="199">
        <f>SUM(E78:E82)</f>
        <v>2</v>
      </c>
      <c r="F77" s="205">
        <f>SUM(F78:F82)</f>
        <v>6136.06</v>
      </c>
      <c r="G77" s="199">
        <f t="shared" si="24"/>
        <v>54</v>
      </c>
      <c r="H77" s="205">
        <f t="shared" si="24"/>
        <v>183202.44</v>
      </c>
      <c r="I77" s="199">
        <f t="shared" si="24"/>
        <v>48</v>
      </c>
      <c r="J77" s="346">
        <f t="shared" si="24"/>
        <v>17034.48</v>
      </c>
      <c r="K77" s="199">
        <f t="shared" si="24"/>
        <v>0</v>
      </c>
      <c r="L77" s="206">
        <f t="shared" si="24"/>
        <v>0</v>
      </c>
      <c r="M77" s="205">
        <f t="shared" si="24"/>
        <v>0</v>
      </c>
      <c r="N77" s="340">
        <f t="shared" si="24"/>
        <v>54</v>
      </c>
      <c r="O77" s="200">
        <f>SUM(O78:O82)</f>
        <v>42211.479999999996</v>
      </c>
      <c r="P77" s="204">
        <f t="shared" si="24"/>
        <v>0</v>
      </c>
      <c r="Q77" s="494">
        <f>SUM(Q78:Q82)</f>
        <v>242448.39999999997</v>
      </c>
      <c r="R77" s="27"/>
      <c r="S77" s="208">
        <f>SUM(S78:S82)</f>
        <v>0</v>
      </c>
      <c r="T77" s="204">
        <f>SUM(T78:T82)</f>
        <v>0</v>
      </c>
      <c r="U77" s="206">
        <f>SUM(U78:U82)</f>
        <v>0</v>
      </c>
      <c r="V77" s="204">
        <f>SUM(V78:V82)</f>
        <v>0</v>
      </c>
      <c r="W77" s="494">
        <f>SUM(W78:W82)</f>
        <v>0</v>
      </c>
      <c r="Y77" s="89" t="s">
        <v>102</v>
      </c>
      <c r="Z77" s="524"/>
      <c r="AA77" s="247"/>
    </row>
    <row r="78" spans="1:27" ht="15.75">
      <c r="A78" s="1">
        <f aca="true" t="shared" si="25" ref="A78:A134">A77+1</f>
        <v>66</v>
      </c>
      <c r="B78" s="539" t="s">
        <v>83</v>
      </c>
      <c r="C78" s="112">
        <v>7</v>
      </c>
      <c r="D78" s="239">
        <v>26515.86</v>
      </c>
      <c r="E78" s="248"/>
      <c r="F78" s="236"/>
      <c r="G78" s="235">
        <f aca="true" t="shared" si="26" ref="G78:H88">C78+E78</f>
        <v>7</v>
      </c>
      <c r="H78" s="236">
        <f t="shared" si="26"/>
        <v>26515.86</v>
      </c>
      <c r="I78" s="112">
        <v>4</v>
      </c>
      <c r="J78" s="558">
        <v>1744.2</v>
      </c>
      <c r="K78" s="112"/>
      <c r="L78" s="232"/>
      <c r="M78" s="239"/>
      <c r="N78" s="523">
        <v>7</v>
      </c>
      <c r="O78" s="241">
        <v>6326</v>
      </c>
      <c r="P78" s="238"/>
      <c r="Q78" s="518">
        <f t="shared" si="17"/>
        <v>34586.06</v>
      </c>
      <c r="R78" s="52"/>
      <c r="S78" s="226"/>
      <c r="T78" s="519"/>
      <c r="U78" s="515"/>
      <c r="V78" s="519"/>
      <c r="W78" s="520">
        <f>SUM(S78:V78)</f>
        <v>0</v>
      </c>
      <c r="Y78" s="89" t="s">
        <v>103</v>
      </c>
      <c r="Z78" s="524"/>
      <c r="AA78" s="247"/>
    </row>
    <row r="79" spans="1:27" ht="15.75">
      <c r="A79" s="1">
        <f t="shared" si="25"/>
        <v>67</v>
      </c>
      <c r="B79" s="522" t="s">
        <v>84</v>
      </c>
      <c r="C79" s="112">
        <v>10</v>
      </c>
      <c r="D79" s="239">
        <v>36859.46</v>
      </c>
      <c r="E79" s="248"/>
      <c r="F79" s="236"/>
      <c r="G79" s="235">
        <f t="shared" si="26"/>
        <v>10</v>
      </c>
      <c r="H79" s="236">
        <f t="shared" si="26"/>
        <v>36859.46</v>
      </c>
      <c r="I79" s="112">
        <v>10</v>
      </c>
      <c r="J79" s="558">
        <v>3421.25</v>
      </c>
      <c r="K79" s="112"/>
      <c r="L79" s="232"/>
      <c r="M79" s="239"/>
      <c r="N79" s="523">
        <v>10</v>
      </c>
      <c r="O79" s="241">
        <v>7182.82</v>
      </c>
      <c r="P79" s="238"/>
      <c r="Q79" s="518">
        <f t="shared" si="17"/>
        <v>47463.53</v>
      </c>
      <c r="R79" s="52"/>
      <c r="S79" s="243"/>
      <c r="T79" s="465"/>
      <c r="U79" s="232"/>
      <c r="V79" s="465"/>
      <c r="W79" s="520">
        <f>SUM(S79:V79)</f>
        <v>0</v>
      </c>
      <c r="Y79" s="89" t="s">
        <v>91</v>
      </c>
      <c r="Z79" s="524"/>
      <c r="AA79" s="247"/>
    </row>
    <row r="80" spans="1:27" ht="16.5" thickBot="1">
      <c r="A80" s="1">
        <f t="shared" si="25"/>
        <v>68</v>
      </c>
      <c r="B80" s="522" t="s">
        <v>86</v>
      </c>
      <c r="C80" s="112">
        <v>15</v>
      </c>
      <c r="D80" s="239">
        <v>51919.67</v>
      </c>
      <c r="E80" s="248"/>
      <c r="F80" s="236"/>
      <c r="G80" s="235">
        <f t="shared" si="26"/>
        <v>15</v>
      </c>
      <c r="H80" s="236">
        <f t="shared" si="26"/>
        <v>51919.67</v>
      </c>
      <c r="I80" s="112">
        <v>12</v>
      </c>
      <c r="J80" s="558">
        <v>4665.59</v>
      </c>
      <c r="K80" s="112"/>
      <c r="L80" s="232"/>
      <c r="M80" s="239"/>
      <c r="N80" s="523">
        <v>15</v>
      </c>
      <c r="O80" s="241">
        <v>11858.46</v>
      </c>
      <c r="P80" s="238"/>
      <c r="Q80" s="518">
        <f t="shared" si="17"/>
        <v>68443.72</v>
      </c>
      <c r="R80" s="52"/>
      <c r="S80" s="243"/>
      <c r="T80" s="465"/>
      <c r="U80" s="232"/>
      <c r="V80" s="465"/>
      <c r="W80" s="520">
        <f>SUM(S80:V80)</f>
        <v>0</v>
      </c>
      <c r="Y80" s="563" t="s">
        <v>92</v>
      </c>
      <c r="Z80" s="524"/>
      <c r="AA80" s="247"/>
    </row>
    <row r="81" spans="1:27" ht="16.5" thickBot="1">
      <c r="A81" s="1">
        <f t="shared" si="25"/>
        <v>69</v>
      </c>
      <c r="B81" s="522" t="s">
        <v>87</v>
      </c>
      <c r="C81" s="112">
        <v>2</v>
      </c>
      <c r="D81" s="239">
        <v>6488.33</v>
      </c>
      <c r="E81" s="248"/>
      <c r="F81" s="236"/>
      <c r="G81" s="235">
        <f t="shared" si="26"/>
        <v>2</v>
      </c>
      <c r="H81" s="236">
        <f t="shared" si="26"/>
        <v>6488.33</v>
      </c>
      <c r="I81" s="112">
        <v>2</v>
      </c>
      <c r="J81" s="558">
        <v>713.88</v>
      </c>
      <c r="K81" s="112"/>
      <c r="L81" s="232"/>
      <c r="M81" s="239"/>
      <c r="N81" s="523">
        <v>2</v>
      </c>
      <c r="O81" s="241">
        <v>1636</v>
      </c>
      <c r="P81" s="238"/>
      <c r="Q81" s="518">
        <f t="shared" si="17"/>
        <v>8838.21</v>
      </c>
      <c r="R81" s="52"/>
      <c r="S81" s="243"/>
      <c r="T81" s="465"/>
      <c r="U81" s="232"/>
      <c r="V81" s="465"/>
      <c r="W81" s="520">
        <f>SUM(S81:V81)</f>
        <v>0</v>
      </c>
      <c r="Y81" s="185" t="s">
        <v>104</v>
      </c>
      <c r="Z81" s="263">
        <f>SUM(Z82:Z86)</f>
        <v>8</v>
      </c>
      <c r="AA81" s="204">
        <f>SUM(AA82:AA86)</f>
        <v>6890.5599999999995</v>
      </c>
    </row>
    <row r="82" spans="1:27" ht="16.5" thickBot="1">
      <c r="A82" s="1">
        <f t="shared" si="25"/>
        <v>70</v>
      </c>
      <c r="B82" s="525" t="s">
        <v>88</v>
      </c>
      <c r="C82" s="112">
        <v>18</v>
      </c>
      <c r="D82" s="239">
        <v>55283.06</v>
      </c>
      <c r="E82" s="248">
        <v>2</v>
      </c>
      <c r="F82" s="236">
        <v>6136.06</v>
      </c>
      <c r="G82" s="235">
        <f t="shared" si="26"/>
        <v>20</v>
      </c>
      <c r="H82" s="236">
        <f t="shared" si="26"/>
        <v>61419.119999999995</v>
      </c>
      <c r="I82" s="112">
        <v>20</v>
      </c>
      <c r="J82" s="558">
        <v>6489.56</v>
      </c>
      <c r="K82" s="112"/>
      <c r="L82" s="232"/>
      <c r="M82" s="239"/>
      <c r="N82" s="523">
        <v>20</v>
      </c>
      <c r="O82" s="241">
        <v>15208.2</v>
      </c>
      <c r="P82" s="238"/>
      <c r="Q82" s="518">
        <f t="shared" si="17"/>
        <v>83116.87999999999</v>
      </c>
      <c r="R82" s="52"/>
      <c r="S82" s="274"/>
      <c r="T82" s="535"/>
      <c r="U82" s="354"/>
      <c r="V82" s="535"/>
      <c r="W82" s="520">
        <f>SUM(S82:V82)</f>
        <v>0</v>
      </c>
      <c r="Y82" s="89" t="s">
        <v>101</v>
      </c>
      <c r="Z82" s="524">
        <v>1</v>
      </c>
      <c r="AA82" s="247">
        <v>818.12</v>
      </c>
    </row>
    <row r="83" spans="1:27" ht="16.5" customHeight="1" thickBot="1">
      <c r="A83" s="1">
        <f t="shared" si="25"/>
        <v>71</v>
      </c>
      <c r="B83" s="511" t="s">
        <v>89</v>
      </c>
      <c r="C83" s="199">
        <f aca="true" t="shared" si="27" ref="C83:H83">SUM(C84:C88)</f>
        <v>89</v>
      </c>
      <c r="D83" s="205">
        <f t="shared" si="27"/>
        <v>88018.2</v>
      </c>
      <c r="E83" s="199">
        <f t="shared" si="27"/>
        <v>0</v>
      </c>
      <c r="F83" s="205">
        <f t="shared" si="27"/>
        <v>0</v>
      </c>
      <c r="G83" s="199">
        <f t="shared" si="27"/>
        <v>89</v>
      </c>
      <c r="H83" s="205">
        <f t="shared" si="27"/>
        <v>88018.2</v>
      </c>
      <c r="I83" s="199">
        <f aca="true" t="shared" si="28" ref="I83:P83">SUM(I84:I88)</f>
        <v>83</v>
      </c>
      <c r="J83" s="346">
        <f t="shared" si="28"/>
        <v>66713.09999999999</v>
      </c>
      <c r="K83" s="199">
        <f t="shared" si="28"/>
        <v>0</v>
      </c>
      <c r="L83" s="206">
        <f t="shared" si="28"/>
        <v>0</v>
      </c>
      <c r="M83" s="205">
        <f t="shared" si="28"/>
        <v>0</v>
      </c>
      <c r="N83" s="340">
        <f t="shared" si="28"/>
        <v>89</v>
      </c>
      <c r="O83" s="200">
        <f t="shared" si="28"/>
        <v>99054.5</v>
      </c>
      <c r="P83" s="204">
        <f t="shared" si="28"/>
        <v>0</v>
      </c>
      <c r="Q83" s="494">
        <f>SUM(Q84:Q88)</f>
        <v>253785.8</v>
      </c>
      <c r="R83" s="52"/>
      <c r="S83" s="208">
        <f>SUM(S84:S88)</f>
        <v>0</v>
      </c>
      <c r="T83" s="204">
        <f>SUM(T84:T88)</f>
        <v>0</v>
      </c>
      <c r="U83" s="206">
        <f>SUM(U84:U88)</f>
        <v>0</v>
      </c>
      <c r="V83" s="204">
        <f>SUM(V84:V88)</f>
        <v>0</v>
      </c>
      <c r="W83" s="494">
        <f>SUM(W84:W88)</f>
        <v>0</v>
      </c>
      <c r="Y83" s="89" t="s">
        <v>102</v>
      </c>
      <c r="Z83" s="524"/>
      <c r="AA83" s="247"/>
    </row>
    <row r="84" spans="1:27" ht="13.5" customHeight="1">
      <c r="A84" s="1">
        <f t="shared" si="25"/>
        <v>72</v>
      </c>
      <c r="B84" s="564">
        <v>14</v>
      </c>
      <c r="C84" s="112">
        <v>10</v>
      </c>
      <c r="D84" s="239">
        <v>10068.86</v>
      </c>
      <c r="E84" s="248"/>
      <c r="F84" s="236"/>
      <c r="G84" s="235">
        <f t="shared" si="26"/>
        <v>10</v>
      </c>
      <c r="H84" s="236">
        <f t="shared" si="26"/>
        <v>10068.86</v>
      </c>
      <c r="I84" s="112">
        <v>9</v>
      </c>
      <c r="J84" s="558">
        <v>8138.5</v>
      </c>
      <c r="K84" s="112"/>
      <c r="L84" s="232"/>
      <c r="M84" s="239"/>
      <c r="N84" s="523">
        <v>10</v>
      </c>
      <c r="O84" s="241">
        <v>10865.64</v>
      </c>
      <c r="P84" s="238"/>
      <c r="Q84" s="518">
        <f t="shared" si="17"/>
        <v>29073</v>
      </c>
      <c r="R84" s="52"/>
      <c r="S84" s="226"/>
      <c r="T84" s="519"/>
      <c r="U84" s="515"/>
      <c r="V84" s="519"/>
      <c r="W84" s="520">
        <f>SUM(S84:V84)</f>
        <v>0</v>
      </c>
      <c r="Y84" s="89" t="s">
        <v>103</v>
      </c>
      <c r="Z84" s="524"/>
      <c r="AA84" s="247"/>
    </row>
    <row r="85" spans="1:27" ht="15.75">
      <c r="A85" s="1">
        <f t="shared" si="25"/>
        <v>73</v>
      </c>
      <c r="B85" s="565">
        <v>13</v>
      </c>
      <c r="C85" s="112">
        <v>27</v>
      </c>
      <c r="D85" s="239">
        <v>27438.32</v>
      </c>
      <c r="E85" s="248"/>
      <c r="F85" s="236"/>
      <c r="G85" s="235">
        <f t="shared" si="26"/>
        <v>27</v>
      </c>
      <c r="H85" s="236">
        <f t="shared" si="26"/>
        <v>27438.32</v>
      </c>
      <c r="I85" s="112">
        <v>25</v>
      </c>
      <c r="J85" s="558">
        <v>20539.44</v>
      </c>
      <c r="K85" s="112"/>
      <c r="L85" s="232"/>
      <c r="M85" s="239"/>
      <c r="N85" s="523">
        <v>27</v>
      </c>
      <c r="O85" s="241">
        <v>29799.84</v>
      </c>
      <c r="P85" s="238"/>
      <c r="Q85" s="518">
        <f t="shared" si="17"/>
        <v>77777.59999999999</v>
      </c>
      <c r="R85" s="52"/>
      <c r="S85" s="243"/>
      <c r="T85" s="465"/>
      <c r="U85" s="232"/>
      <c r="V85" s="465"/>
      <c r="W85" s="520">
        <f>SUM(S85:V85)</f>
        <v>0</v>
      </c>
      <c r="Y85" s="89" t="s">
        <v>91</v>
      </c>
      <c r="Z85" s="524">
        <v>1</v>
      </c>
      <c r="AA85" s="247">
        <v>865.29</v>
      </c>
    </row>
    <row r="86" spans="1:27" ht="16.5" thickBot="1">
      <c r="A86" s="1">
        <f t="shared" si="25"/>
        <v>74</v>
      </c>
      <c r="B86" s="565">
        <v>12</v>
      </c>
      <c r="C86" s="112">
        <v>13</v>
      </c>
      <c r="D86" s="239">
        <v>12941.77</v>
      </c>
      <c r="E86" s="248"/>
      <c r="F86" s="236"/>
      <c r="G86" s="235">
        <f t="shared" si="26"/>
        <v>13</v>
      </c>
      <c r="H86" s="236">
        <f t="shared" si="26"/>
        <v>12941.77</v>
      </c>
      <c r="I86" s="112">
        <v>11</v>
      </c>
      <c r="J86" s="558">
        <v>9446.22</v>
      </c>
      <c r="K86" s="112"/>
      <c r="L86" s="232"/>
      <c r="M86" s="239"/>
      <c r="N86" s="523">
        <v>13</v>
      </c>
      <c r="O86" s="241">
        <v>12778</v>
      </c>
      <c r="P86" s="238"/>
      <c r="Q86" s="518">
        <f t="shared" si="17"/>
        <v>35165.99</v>
      </c>
      <c r="R86" s="52"/>
      <c r="S86" s="243"/>
      <c r="T86" s="465"/>
      <c r="U86" s="232"/>
      <c r="V86" s="465"/>
      <c r="W86" s="520">
        <f>SUM(S86:V86)</f>
        <v>0</v>
      </c>
      <c r="Y86" s="563" t="s">
        <v>92</v>
      </c>
      <c r="Z86" s="524">
        <v>6</v>
      </c>
      <c r="AA86" s="247">
        <v>5207.15</v>
      </c>
    </row>
    <row r="87" spans="1:27" ht="26.25" thickBot="1">
      <c r="A87" s="1">
        <f t="shared" si="25"/>
        <v>75</v>
      </c>
      <c r="B87" s="565">
        <v>11</v>
      </c>
      <c r="C87" s="112">
        <v>11</v>
      </c>
      <c r="D87" s="239">
        <v>10800.87</v>
      </c>
      <c r="E87" s="248"/>
      <c r="F87" s="236"/>
      <c r="G87" s="235">
        <f t="shared" si="26"/>
        <v>11</v>
      </c>
      <c r="H87" s="236">
        <f t="shared" si="26"/>
        <v>10800.87</v>
      </c>
      <c r="I87" s="112">
        <v>11</v>
      </c>
      <c r="J87" s="558">
        <v>10051.99</v>
      </c>
      <c r="K87" s="112"/>
      <c r="L87" s="232"/>
      <c r="M87" s="239"/>
      <c r="N87" s="523">
        <v>11</v>
      </c>
      <c r="O87" s="241">
        <v>12223.64</v>
      </c>
      <c r="P87" s="238"/>
      <c r="Q87" s="518">
        <f t="shared" si="17"/>
        <v>33076.5</v>
      </c>
      <c r="R87" s="52"/>
      <c r="S87" s="243"/>
      <c r="T87" s="465"/>
      <c r="U87" s="232"/>
      <c r="V87" s="465"/>
      <c r="W87" s="520">
        <f>SUM(S87:V87)</f>
        <v>0</v>
      </c>
      <c r="Y87" s="185" t="s">
        <v>105</v>
      </c>
      <c r="Z87" s="263">
        <f>SUM(Z88:Z95)</f>
        <v>17</v>
      </c>
      <c r="AA87" s="204">
        <f>SUM(AA88:AA95)</f>
        <v>14697.71</v>
      </c>
    </row>
    <row r="88" spans="1:27" ht="16.5" thickBot="1">
      <c r="A88" s="1">
        <f t="shared" si="25"/>
        <v>76</v>
      </c>
      <c r="B88" s="566">
        <v>10</v>
      </c>
      <c r="C88" s="112">
        <v>28</v>
      </c>
      <c r="D88" s="239">
        <v>26768.38</v>
      </c>
      <c r="E88" s="248"/>
      <c r="F88" s="236"/>
      <c r="G88" s="235">
        <f t="shared" si="26"/>
        <v>28</v>
      </c>
      <c r="H88" s="236">
        <f t="shared" si="26"/>
        <v>26768.38</v>
      </c>
      <c r="I88" s="112">
        <v>27</v>
      </c>
      <c r="J88" s="558">
        <v>18536.95</v>
      </c>
      <c r="K88" s="112"/>
      <c r="L88" s="232"/>
      <c r="M88" s="239"/>
      <c r="N88" s="523">
        <v>28</v>
      </c>
      <c r="O88" s="241">
        <v>33387.38</v>
      </c>
      <c r="P88" s="238"/>
      <c r="Q88" s="518">
        <f t="shared" si="17"/>
        <v>78692.70999999999</v>
      </c>
      <c r="R88" s="52"/>
      <c r="S88" s="274"/>
      <c r="T88" s="535"/>
      <c r="U88" s="354"/>
      <c r="V88" s="535"/>
      <c r="W88" s="520">
        <f>SUM(S88:V88)</f>
        <v>0</v>
      </c>
      <c r="Y88" s="89" t="s">
        <v>101</v>
      </c>
      <c r="Z88" s="524">
        <v>2</v>
      </c>
      <c r="AA88" s="247">
        <v>1948.9</v>
      </c>
    </row>
    <row r="89" spans="1:27" ht="16.5" customHeight="1" thickBot="1">
      <c r="A89" s="1">
        <f t="shared" si="25"/>
        <v>77</v>
      </c>
      <c r="B89" s="511" t="s">
        <v>90</v>
      </c>
      <c r="C89" s="199">
        <f aca="true" t="shared" si="29" ref="C89:H89">SUM(C90:C94)</f>
        <v>0</v>
      </c>
      <c r="D89" s="205">
        <f t="shared" si="29"/>
        <v>0</v>
      </c>
      <c r="E89" s="199">
        <f t="shared" si="29"/>
        <v>0</v>
      </c>
      <c r="F89" s="205">
        <f t="shared" si="29"/>
        <v>0</v>
      </c>
      <c r="G89" s="199">
        <f t="shared" si="29"/>
        <v>0</v>
      </c>
      <c r="H89" s="205">
        <f t="shared" si="29"/>
        <v>0</v>
      </c>
      <c r="I89" s="199">
        <f aca="true" t="shared" si="30" ref="I89:P89">SUM(I90:I94)</f>
        <v>0</v>
      </c>
      <c r="J89" s="346">
        <f t="shared" si="30"/>
        <v>0</v>
      </c>
      <c r="K89" s="199">
        <f t="shared" si="30"/>
        <v>0</v>
      </c>
      <c r="L89" s="206">
        <f t="shared" si="30"/>
        <v>0</v>
      </c>
      <c r="M89" s="205">
        <f t="shared" si="30"/>
        <v>0</v>
      </c>
      <c r="N89" s="340">
        <f t="shared" si="30"/>
        <v>0</v>
      </c>
      <c r="O89" s="200">
        <f t="shared" si="30"/>
        <v>0</v>
      </c>
      <c r="P89" s="204">
        <f t="shared" si="30"/>
        <v>0</v>
      </c>
      <c r="Q89" s="494">
        <f>SUM(Q90:Q94)</f>
        <v>0</v>
      </c>
      <c r="R89" s="27"/>
      <c r="S89" s="208">
        <f>SUM(S90:S94)</f>
        <v>0</v>
      </c>
      <c r="T89" s="204">
        <f>SUM(T90:T94)</f>
        <v>0</v>
      </c>
      <c r="U89" s="206">
        <f>SUM(U90:U94)</f>
        <v>0</v>
      </c>
      <c r="V89" s="204">
        <f>SUM(V90:V94)</f>
        <v>0</v>
      </c>
      <c r="W89" s="494">
        <f>SUM(W90:W94)</f>
        <v>0</v>
      </c>
      <c r="Y89" s="89" t="s">
        <v>102</v>
      </c>
      <c r="Z89" s="524"/>
      <c r="AA89" s="247"/>
    </row>
    <row r="90" spans="1:27" ht="15.75">
      <c r="A90" s="1">
        <f t="shared" si="25"/>
        <v>78</v>
      </c>
      <c r="B90" s="539" t="s">
        <v>91</v>
      </c>
      <c r="C90" s="112"/>
      <c r="D90" s="239"/>
      <c r="E90" s="248"/>
      <c r="F90" s="282"/>
      <c r="G90" s="248"/>
      <c r="H90" s="282"/>
      <c r="I90" s="112"/>
      <c r="J90" s="558"/>
      <c r="K90" s="112"/>
      <c r="L90" s="232"/>
      <c r="M90" s="239"/>
      <c r="N90" s="523"/>
      <c r="O90" s="241"/>
      <c r="P90" s="238"/>
      <c r="Q90" s="518">
        <f t="shared" si="17"/>
        <v>0</v>
      </c>
      <c r="R90" s="52"/>
      <c r="S90" s="226"/>
      <c r="T90" s="519"/>
      <c r="U90" s="515"/>
      <c r="V90" s="519"/>
      <c r="W90" s="520">
        <f>SUM(S90:V90)</f>
        <v>0</v>
      </c>
      <c r="Y90" s="89" t="s">
        <v>103</v>
      </c>
      <c r="Z90" s="524"/>
      <c r="AA90" s="247"/>
    </row>
    <row r="91" spans="1:27" ht="15.75">
      <c r="A91" s="1">
        <f t="shared" si="25"/>
        <v>79</v>
      </c>
      <c r="B91" s="522" t="s">
        <v>92</v>
      </c>
      <c r="C91" s="112"/>
      <c r="D91" s="239"/>
      <c r="E91" s="248"/>
      <c r="F91" s="282"/>
      <c r="G91" s="248"/>
      <c r="H91" s="282"/>
      <c r="I91" s="112"/>
      <c r="J91" s="558"/>
      <c r="K91" s="112"/>
      <c r="L91" s="232"/>
      <c r="M91" s="239"/>
      <c r="N91" s="523"/>
      <c r="O91" s="241"/>
      <c r="P91" s="238"/>
      <c r="Q91" s="518">
        <f t="shared" si="17"/>
        <v>0</v>
      </c>
      <c r="R91" s="52"/>
      <c r="S91" s="243"/>
      <c r="T91" s="465"/>
      <c r="U91" s="232"/>
      <c r="V91" s="465"/>
      <c r="W91" s="520">
        <f>SUM(S91:V91)</f>
        <v>0</v>
      </c>
      <c r="Y91" s="89" t="s">
        <v>91</v>
      </c>
      <c r="Z91" s="524">
        <v>14</v>
      </c>
      <c r="AA91" s="247">
        <f>876.93+11025.8</f>
        <v>11902.73</v>
      </c>
    </row>
    <row r="92" spans="1:27" ht="12.75" customHeight="1">
      <c r="A92" s="1">
        <f t="shared" si="25"/>
        <v>80</v>
      </c>
      <c r="B92" s="522" t="s">
        <v>94</v>
      </c>
      <c r="C92" s="112"/>
      <c r="D92" s="239"/>
      <c r="E92" s="248"/>
      <c r="F92" s="282"/>
      <c r="G92" s="248"/>
      <c r="H92" s="282"/>
      <c r="I92" s="112"/>
      <c r="J92" s="558"/>
      <c r="K92" s="112"/>
      <c r="L92" s="232"/>
      <c r="M92" s="239"/>
      <c r="N92" s="523"/>
      <c r="O92" s="241"/>
      <c r="P92" s="238"/>
      <c r="Q92" s="518">
        <f t="shared" si="17"/>
        <v>0</v>
      </c>
      <c r="R92" s="52"/>
      <c r="S92" s="243"/>
      <c r="T92" s="465"/>
      <c r="U92" s="232"/>
      <c r="V92" s="465"/>
      <c r="W92" s="520">
        <f>SUM(S92:V92)</f>
        <v>0</v>
      </c>
      <c r="Y92" s="89" t="s">
        <v>92</v>
      </c>
      <c r="Z92" s="524">
        <v>1</v>
      </c>
      <c r="AA92" s="247">
        <v>846.08</v>
      </c>
    </row>
    <row r="93" spans="1:27" ht="12.75" customHeight="1">
      <c r="A93" s="1">
        <f t="shared" si="25"/>
        <v>81</v>
      </c>
      <c r="B93" s="522" t="s">
        <v>95</v>
      </c>
      <c r="C93" s="112"/>
      <c r="D93" s="239"/>
      <c r="E93" s="248"/>
      <c r="F93" s="282"/>
      <c r="G93" s="248"/>
      <c r="H93" s="282"/>
      <c r="I93" s="112"/>
      <c r="J93" s="558"/>
      <c r="K93" s="112"/>
      <c r="L93" s="232"/>
      <c r="M93" s="239"/>
      <c r="N93" s="523"/>
      <c r="O93" s="241"/>
      <c r="P93" s="238"/>
      <c r="Q93" s="518">
        <f t="shared" si="17"/>
        <v>0</v>
      </c>
      <c r="R93" s="52"/>
      <c r="S93" s="243"/>
      <c r="T93" s="465"/>
      <c r="U93" s="232"/>
      <c r="V93" s="465"/>
      <c r="W93" s="520">
        <f>SUM(S93:V93)</f>
        <v>0</v>
      </c>
      <c r="Y93" s="89" t="s">
        <v>94</v>
      </c>
      <c r="Z93" s="524"/>
      <c r="AA93" s="247"/>
    </row>
    <row r="94" spans="1:27" ht="16.5" thickBot="1">
      <c r="A94" s="1">
        <f t="shared" si="25"/>
        <v>82</v>
      </c>
      <c r="B94" s="525" t="s">
        <v>96</v>
      </c>
      <c r="C94" s="112"/>
      <c r="D94" s="239"/>
      <c r="E94" s="248"/>
      <c r="F94" s="282"/>
      <c r="G94" s="248"/>
      <c r="H94" s="282"/>
      <c r="I94" s="112"/>
      <c r="J94" s="558"/>
      <c r="K94" s="112"/>
      <c r="L94" s="232"/>
      <c r="M94" s="239"/>
      <c r="N94" s="523"/>
      <c r="O94" s="241"/>
      <c r="P94" s="238"/>
      <c r="Q94" s="518">
        <f t="shared" si="17"/>
        <v>0</v>
      </c>
      <c r="R94" s="52"/>
      <c r="S94" s="274"/>
      <c r="T94" s="535"/>
      <c r="U94" s="354"/>
      <c r="V94" s="535"/>
      <c r="W94" s="520">
        <f>SUM(S94:V94)</f>
        <v>0</v>
      </c>
      <c r="Y94" s="89" t="s">
        <v>95</v>
      </c>
      <c r="Z94" s="524"/>
      <c r="AA94" s="247"/>
    </row>
    <row r="95" spans="1:27" ht="16.5" customHeight="1" thickBot="1">
      <c r="A95" s="1">
        <f t="shared" si="25"/>
        <v>83</v>
      </c>
      <c r="B95" s="511" t="s">
        <v>97</v>
      </c>
      <c r="C95" s="199">
        <f aca="true" t="shared" si="31" ref="C95:H95">SUM(C96:C100)</f>
        <v>3</v>
      </c>
      <c r="D95" s="205">
        <f t="shared" si="31"/>
        <v>2961.69</v>
      </c>
      <c r="E95" s="199">
        <f t="shared" si="31"/>
        <v>0</v>
      </c>
      <c r="F95" s="205">
        <f t="shared" si="31"/>
        <v>0</v>
      </c>
      <c r="G95" s="199">
        <f t="shared" si="31"/>
        <v>3</v>
      </c>
      <c r="H95" s="205">
        <f t="shared" si="31"/>
        <v>2961.69</v>
      </c>
      <c r="I95" s="199">
        <f aca="true" t="shared" si="32" ref="I95:P95">SUM(I96:I100)</f>
        <v>3</v>
      </c>
      <c r="J95" s="346">
        <f t="shared" si="32"/>
        <v>955.2</v>
      </c>
      <c r="K95" s="199">
        <f t="shared" si="32"/>
        <v>0</v>
      </c>
      <c r="L95" s="206">
        <f t="shared" si="32"/>
        <v>0</v>
      </c>
      <c r="M95" s="205">
        <f t="shared" si="32"/>
        <v>0</v>
      </c>
      <c r="N95" s="340">
        <f t="shared" si="32"/>
        <v>3</v>
      </c>
      <c r="O95" s="200">
        <f t="shared" si="32"/>
        <v>3354</v>
      </c>
      <c r="P95" s="204">
        <f t="shared" si="32"/>
        <v>0</v>
      </c>
      <c r="Q95" s="494">
        <f>SUM(Q96:Q100)</f>
        <v>7270.89</v>
      </c>
      <c r="R95" s="52"/>
      <c r="S95" s="208">
        <f>SUM(S96:S100)</f>
        <v>0</v>
      </c>
      <c r="T95" s="204">
        <f>SUM(T96:T100)</f>
        <v>0</v>
      </c>
      <c r="U95" s="206">
        <f>SUM(U96:U100)</f>
        <v>0</v>
      </c>
      <c r="V95" s="204">
        <f>SUM(V96:V100)</f>
        <v>0</v>
      </c>
      <c r="W95" s="494">
        <f>SUM(W96:W100)</f>
        <v>0</v>
      </c>
      <c r="Y95" s="563" t="s">
        <v>96</v>
      </c>
      <c r="Z95" s="524"/>
      <c r="AA95" s="247"/>
    </row>
    <row r="96" spans="1:27" ht="16.5" thickBot="1">
      <c r="A96" s="1">
        <f t="shared" si="25"/>
        <v>84</v>
      </c>
      <c r="B96" s="539" t="s">
        <v>91</v>
      </c>
      <c r="C96" s="112">
        <v>1</v>
      </c>
      <c r="D96" s="239">
        <v>994.2</v>
      </c>
      <c r="E96" s="248"/>
      <c r="F96" s="236"/>
      <c r="G96" s="235">
        <f>C96+E96</f>
        <v>1</v>
      </c>
      <c r="H96" s="236">
        <f>D96+F96</f>
        <v>994.2</v>
      </c>
      <c r="I96" s="112">
        <v>1</v>
      </c>
      <c r="J96" s="558">
        <v>238.8</v>
      </c>
      <c r="K96" s="112"/>
      <c r="L96" s="232"/>
      <c r="M96" s="239"/>
      <c r="N96" s="523">
        <v>1</v>
      </c>
      <c r="O96" s="241">
        <v>1118</v>
      </c>
      <c r="P96" s="238"/>
      <c r="Q96" s="518">
        <f t="shared" si="17"/>
        <v>2351</v>
      </c>
      <c r="R96" s="52"/>
      <c r="S96" s="226"/>
      <c r="T96" s="519"/>
      <c r="U96" s="515"/>
      <c r="V96" s="519"/>
      <c r="W96" s="520">
        <f>SUM(S96:V96)</f>
        <v>0</v>
      </c>
      <c r="Y96" s="190" t="s">
        <v>106</v>
      </c>
      <c r="Z96" s="199">
        <f>Z51+Z57+Z63+Z69+Z75+Z81+Z87</f>
        <v>63</v>
      </c>
      <c r="AA96" s="205">
        <f>AA51+AA57+AA63+AA69+AA75+AA81+AA87</f>
        <v>93717.19</v>
      </c>
    </row>
    <row r="97" spans="1:27" ht="16.5" thickBot="1">
      <c r="A97" s="1">
        <f t="shared" si="25"/>
        <v>85</v>
      </c>
      <c r="B97" s="522" t="s">
        <v>92</v>
      </c>
      <c r="C97" s="112">
        <v>1</v>
      </c>
      <c r="D97" s="239">
        <v>1011.18</v>
      </c>
      <c r="E97" s="248"/>
      <c r="F97" s="236"/>
      <c r="G97" s="235">
        <f>C97+E97</f>
        <v>1</v>
      </c>
      <c r="H97" s="236">
        <f>D97+F97</f>
        <v>1011.18</v>
      </c>
      <c r="I97" s="112">
        <v>1</v>
      </c>
      <c r="J97" s="558">
        <v>358.2</v>
      </c>
      <c r="K97" s="112"/>
      <c r="L97" s="232"/>
      <c r="M97" s="239"/>
      <c r="N97" s="523">
        <v>1</v>
      </c>
      <c r="O97" s="241">
        <v>1118</v>
      </c>
      <c r="P97" s="238"/>
      <c r="Q97" s="518">
        <f t="shared" si="17"/>
        <v>2487.38</v>
      </c>
      <c r="R97" s="52"/>
      <c r="S97" s="243"/>
      <c r="T97" s="465"/>
      <c r="U97" s="232"/>
      <c r="V97" s="465"/>
      <c r="W97" s="520">
        <f>SUM(S97:V97)</f>
        <v>0</v>
      </c>
      <c r="Y97" s="567" t="s">
        <v>107</v>
      </c>
      <c r="Z97" s="288">
        <f>+Z49+Z96</f>
        <v>335</v>
      </c>
      <c r="AA97" s="289">
        <f>+AA49+AA96</f>
        <v>289346.29000000004</v>
      </c>
    </row>
    <row r="98" spans="1:27" ht="16.5" thickBot="1">
      <c r="A98" s="1">
        <f t="shared" si="25"/>
        <v>86</v>
      </c>
      <c r="B98" s="522" t="s">
        <v>94</v>
      </c>
      <c r="C98" s="112"/>
      <c r="D98" s="239"/>
      <c r="E98" s="248"/>
      <c r="F98" s="236"/>
      <c r="G98" s="235"/>
      <c r="H98" s="236"/>
      <c r="I98" s="112"/>
      <c r="J98" s="558"/>
      <c r="K98" s="112"/>
      <c r="L98" s="232"/>
      <c r="M98" s="239"/>
      <c r="N98" s="523"/>
      <c r="O98" s="241"/>
      <c r="P98" s="238"/>
      <c r="Q98" s="518">
        <f t="shared" si="17"/>
        <v>0</v>
      </c>
      <c r="R98" s="52"/>
      <c r="S98" s="243"/>
      <c r="T98" s="465"/>
      <c r="U98" s="232"/>
      <c r="V98" s="465"/>
      <c r="W98" s="520">
        <f>SUM(S98:V98)</f>
        <v>0</v>
      </c>
      <c r="Y98" s="568" t="s">
        <v>108</v>
      </c>
      <c r="Z98" s="569">
        <v>3</v>
      </c>
      <c r="AA98" s="268">
        <v>1213.43</v>
      </c>
    </row>
    <row r="99" spans="1:27" ht="16.5" thickBot="1">
      <c r="A99" s="1">
        <f t="shared" si="25"/>
        <v>87</v>
      </c>
      <c r="B99" s="522" t="s">
        <v>95</v>
      </c>
      <c r="C99" s="112"/>
      <c r="D99" s="239"/>
      <c r="E99" s="248"/>
      <c r="F99" s="236"/>
      <c r="G99" s="235"/>
      <c r="H99" s="236"/>
      <c r="I99" s="112"/>
      <c r="J99" s="558"/>
      <c r="K99" s="112"/>
      <c r="L99" s="232"/>
      <c r="M99" s="239"/>
      <c r="N99" s="523"/>
      <c r="O99" s="241"/>
      <c r="P99" s="238"/>
      <c r="Q99" s="518">
        <f t="shared" si="17"/>
        <v>0</v>
      </c>
      <c r="R99" s="52"/>
      <c r="S99" s="243"/>
      <c r="T99" s="465"/>
      <c r="U99" s="232"/>
      <c r="V99" s="465"/>
      <c r="W99" s="520">
        <f>SUM(S99:V99)</f>
        <v>0</v>
      </c>
      <c r="Y99" s="570" t="s">
        <v>159</v>
      </c>
      <c r="Z99" s="571"/>
      <c r="AA99" s="396"/>
    </row>
    <row r="100" spans="1:27" ht="16.5" thickBot="1">
      <c r="A100" s="1">
        <f t="shared" si="25"/>
        <v>88</v>
      </c>
      <c r="B100" s="534" t="s">
        <v>96</v>
      </c>
      <c r="C100" s="112">
        <v>1</v>
      </c>
      <c r="D100" s="239">
        <v>956.31</v>
      </c>
      <c r="E100" s="248"/>
      <c r="F100" s="236"/>
      <c r="G100" s="235">
        <f>C100+E100</f>
        <v>1</v>
      </c>
      <c r="H100" s="236">
        <f>D100+F100</f>
        <v>956.31</v>
      </c>
      <c r="I100" s="112">
        <v>1</v>
      </c>
      <c r="J100" s="558">
        <v>358.2</v>
      </c>
      <c r="K100" s="112"/>
      <c r="L100" s="232"/>
      <c r="M100" s="239"/>
      <c r="N100" s="523">
        <v>1</v>
      </c>
      <c r="O100" s="241">
        <v>1118</v>
      </c>
      <c r="P100" s="238"/>
      <c r="Q100" s="518">
        <f t="shared" si="17"/>
        <v>2432.51</v>
      </c>
      <c r="R100" s="52"/>
      <c r="S100" s="274"/>
      <c r="T100" s="535"/>
      <c r="U100" s="354"/>
      <c r="V100" s="535"/>
      <c r="W100" s="520">
        <f>SUM(S100:V100)</f>
        <v>0</v>
      </c>
      <c r="Y100" s="125" t="s">
        <v>109</v>
      </c>
      <c r="Z100" s="126"/>
      <c r="AA100" s="127"/>
    </row>
    <row r="101" spans="1:27" ht="15.75" customHeight="1" thickBot="1">
      <c r="A101" s="1">
        <f t="shared" si="25"/>
        <v>89</v>
      </c>
      <c r="B101" s="511" t="s">
        <v>100</v>
      </c>
      <c r="C101" s="199">
        <f>SUM(C102:C106)</f>
        <v>9</v>
      </c>
      <c r="D101" s="205">
        <f aca="true" t="shared" si="33" ref="D101:P101">SUM(D102:D106)</f>
        <v>7642.73</v>
      </c>
      <c r="E101" s="199">
        <f>SUM(E102:E106)</f>
        <v>0</v>
      </c>
      <c r="F101" s="205">
        <f>SUM(F102:F106)</f>
        <v>0</v>
      </c>
      <c r="G101" s="199">
        <f>SUM(G102:G106)</f>
        <v>9</v>
      </c>
      <c r="H101" s="205">
        <f t="shared" si="33"/>
        <v>7642.73</v>
      </c>
      <c r="I101" s="199">
        <f t="shared" si="33"/>
        <v>4</v>
      </c>
      <c r="J101" s="339">
        <f t="shared" si="33"/>
        <v>2427.8</v>
      </c>
      <c r="K101" s="199">
        <f t="shared" si="33"/>
        <v>0</v>
      </c>
      <c r="L101" s="206">
        <f t="shared" si="33"/>
        <v>0</v>
      </c>
      <c r="M101" s="205">
        <f t="shared" si="33"/>
        <v>0</v>
      </c>
      <c r="N101" s="340">
        <f t="shared" si="33"/>
        <v>9</v>
      </c>
      <c r="O101" s="206">
        <f t="shared" si="33"/>
        <v>8606.82</v>
      </c>
      <c r="P101" s="205">
        <f t="shared" si="33"/>
        <v>0</v>
      </c>
      <c r="Q101" s="494">
        <f>SUM(Q102:Q106)</f>
        <v>18677.35</v>
      </c>
      <c r="R101" s="27"/>
      <c r="S101" s="208">
        <f>SUM(S102:S106)</f>
        <v>0</v>
      </c>
      <c r="T101" s="204">
        <f>SUM(T102:T106)</f>
        <v>0</v>
      </c>
      <c r="U101" s="206">
        <f>SUM(U102:U106)</f>
        <v>0</v>
      </c>
      <c r="V101" s="204">
        <f>SUM(V102:V106)</f>
        <v>0</v>
      </c>
      <c r="W101" s="494">
        <f>SUM(W102:W106)</f>
        <v>0</v>
      </c>
      <c r="Y101" s="128" t="s">
        <v>110</v>
      </c>
      <c r="Z101" s="129"/>
      <c r="AA101" s="131"/>
    </row>
    <row r="102" spans="1:27" ht="16.5" thickBot="1">
      <c r="A102" s="1">
        <f t="shared" si="25"/>
        <v>90</v>
      </c>
      <c r="B102" s="539" t="s">
        <v>101</v>
      </c>
      <c r="C102" s="112"/>
      <c r="D102" s="239"/>
      <c r="E102" s="248"/>
      <c r="F102" s="282"/>
      <c r="G102" s="248"/>
      <c r="H102" s="282"/>
      <c r="I102" s="112"/>
      <c r="J102" s="558"/>
      <c r="K102" s="112"/>
      <c r="L102" s="232"/>
      <c r="M102" s="239"/>
      <c r="N102" s="523"/>
      <c r="O102" s="241"/>
      <c r="P102" s="238"/>
      <c r="Q102" s="518">
        <f t="shared" si="17"/>
        <v>0</v>
      </c>
      <c r="R102" s="52"/>
      <c r="S102" s="226"/>
      <c r="T102" s="519"/>
      <c r="U102" s="515"/>
      <c r="V102" s="519"/>
      <c r="W102" s="520">
        <f>SUM(S102:V102)</f>
        <v>0</v>
      </c>
      <c r="Y102" s="128" t="s">
        <v>111</v>
      </c>
      <c r="Z102" s="395">
        <v>1</v>
      </c>
      <c r="AA102" s="396">
        <v>530</v>
      </c>
    </row>
    <row r="103" spans="1:27" ht="16.5" thickBot="1">
      <c r="A103" s="1">
        <f t="shared" si="25"/>
        <v>91</v>
      </c>
      <c r="B103" s="522" t="s">
        <v>102</v>
      </c>
      <c r="C103" s="112"/>
      <c r="D103" s="239"/>
      <c r="E103" s="248"/>
      <c r="F103" s="282"/>
      <c r="G103" s="248"/>
      <c r="H103" s="282"/>
      <c r="I103" s="112"/>
      <c r="J103" s="558"/>
      <c r="K103" s="112"/>
      <c r="L103" s="232"/>
      <c r="M103" s="239"/>
      <c r="N103" s="523"/>
      <c r="O103" s="241"/>
      <c r="P103" s="238"/>
      <c r="Q103" s="518">
        <f t="shared" si="17"/>
        <v>0</v>
      </c>
      <c r="R103" s="52"/>
      <c r="S103" s="243"/>
      <c r="T103" s="465"/>
      <c r="U103" s="232"/>
      <c r="V103" s="465"/>
      <c r="W103" s="520">
        <f>SUM(S103:V103)</f>
        <v>0</v>
      </c>
      <c r="Y103" s="132" t="s">
        <v>112</v>
      </c>
      <c r="Z103" s="126"/>
      <c r="AA103" s="127"/>
    </row>
    <row r="104" spans="1:27" ht="16.5" thickBot="1">
      <c r="A104" s="1">
        <f t="shared" si="25"/>
        <v>92</v>
      </c>
      <c r="B104" s="522" t="s">
        <v>103</v>
      </c>
      <c r="C104" s="112"/>
      <c r="D104" s="239"/>
      <c r="E104" s="248"/>
      <c r="F104" s="282"/>
      <c r="G104" s="248"/>
      <c r="H104" s="282"/>
      <c r="I104" s="112"/>
      <c r="J104" s="558"/>
      <c r="K104" s="112"/>
      <c r="L104" s="232"/>
      <c r="M104" s="239"/>
      <c r="N104" s="523"/>
      <c r="O104" s="241"/>
      <c r="P104" s="238"/>
      <c r="Q104" s="518">
        <f t="shared" si="17"/>
        <v>0</v>
      </c>
      <c r="R104" s="52"/>
      <c r="S104" s="243"/>
      <c r="T104" s="465"/>
      <c r="U104" s="232"/>
      <c r="V104" s="465"/>
      <c r="W104" s="520">
        <f>SUM(S104:V104)</f>
        <v>0</v>
      </c>
      <c r="Y104" s="133" t="s">
        <v>113</v>
      </c>
      <c r="Z104" s="399">
        <f>Z97+Z98</f>
        <v>338</v>
      </c>
      <c r="AA104" s="264">
        <f>AA97+AA98+AA102</f>
        <v>291089.72000000003</v>
      </c>
    </row>
    <row r="105" spans="1:23" ht="15.75">
      <c r="A105" s="1">
        <f t="shared" si="25"/>
        <v>93</v>
      </c>
      <c r="B105" s="522" t="s">
        <v>91</v>
      </c>
      <c r="C105" s="112">
        <v>2</v>
      </c>
      <c r="D105" s="239">
        <v>1959.7</v>
      </c>
      <c r="E105" s="248"/>
      <c r="F105" s="236"/>
      <c r="G105" s="235">
        <f>C105+E105</f>
        <v>2</v>
      </c>
      <c r="H105" s="236">
        <f>D105+F105</f>
        <v>1959.7</v>
      </c>
      <c r="I105" s="112">
        <v>1</v>
      </c>
      <c r="J105" s="558">
        <v>616.9</v>
      </c>
      <c r="K105" s="112"/>
      <c r="L105" s="232"/>
      <c r="M105" s="239"/>
      <c r="N105" s="523">
        <v>2</v>
      </c>
      <c r="O105" s="241">
        <v>2176</v>
      </c>
      <c r="P105" s="238"/>
      <c r="Q105" s="518">
        <f t="shared" si="17"/>
        <v>4752.6</v>
      </c>
      <c r="R105" s="52"/>
      <c r="S105" s="243"/>
      <c r="T105" s="465"/>
      <c r="U105" s="232"/>
      <c r="V105" s="465"/>
      <c r="W105" s="520">
        <f>SUM(S105:V105)</f>
        <v>0</v>
      </c>
    </row>
    <row r="106" spans="1:27" ht="16.5" thickBot="1">
      <c r="A106" s="1">
        <f t="shared" si="25"/>
        <v>94</v>
      </c>
      <c r="B106" s="525" t="s">
        <v>92</v>
      </c>
      <c r="C106" s="112">
        <v>7</v>
      </c>
      <c r="D106" s="239">
        <v>5683.03</v>
      </c>
      <c r="E106" s="248"/>
      <c r="F106" s="236"/>
      <c r="G106" s="235">
        <f>C106+E106</f>
        <v>7</v>
      </c>
      <c r="H106" s="236">
        <f>D106+F106</f>
        <v>5683.03</v>
      </c>
      <c r="I106" s="112">
        <v>3</v>
      </c>
      <c r="J106" s="558">
        <v>1810.9</v>
      </c>
      <c r="K106" s="112"/>
      <c r="L106" s="232"/>
      <c r="M106" s="239"/>
      <c r="N106" s="523">
        <v>7</v>
      </c>
      <c r="O106" s="241">
        <v>6430.82</v>
      </c>
      <c r="P106" s="238"/>
      <c r="Q106" s="518">
        <f t="shared" si="17"/>
        <v>13924.75</v>
      </c>
      <c r="R106" s="52"/>
      <c r="S106" s="400"/>
      <c r="T106" s="476"/>
      <c r="U106" s="251"/>
      <c r="V106" s="476"/>
      <c r="W106" s="572">
        <f>SUM(S106:V106)</f>
        <v>0</v>
      </c>
      <c r="Y106" s="573"/>
      <c r="Z106" s="574"/>
      <c r="AA106" s="575"/>
    </row>
    <row r="107" spans="1:27" ht="16.5" thickBot="1">
      <c r="A107" s="1">
        <f t="shared" si="25"/>
        <v>95</v>
      </c>
      <c r="B107" s="511" t="s">
        <v>104</v>
      </c>
      <c r="C107" s="199">
        <f>SUM(C108:C112)</f>
        <v>29</v>
      </c>
      <c r="D107" s="205">
        <f aca="true" t="shared" si="34" ref="D107:P107">SUM(D108:D112)</f>
        <v>27473.629999999997</v>
      </c>
      <c r="E107" s="199">
        <f>SUM(E108:E112)</f>
        <v>0</v>
      </c>
      <c r="F107" s="205">
        <f>SUM(F108:F112)</f>
        <v>0</v>
      </c>
      <c r="G107" s="199">
        <f>SUM(G108:G112)</f>
        <v>29</v>
      </c>
      <c r="H107" s="205">
        <f t="shared" si="34"/>
        <v>27473.629999999997</v>
      </c>
      <c r="I107" s="199">
        <f t="shared" si="34"/>
        <v>0</v>
      </c>
      <c r="J107" s="339">
        <f t="shared" si="34"/>
        <v>0</v>
      </c>
      <c r="K107" s="199">
        <f t="shared" si="34"/>
        <v>0</v>
      </c>
      <c r="L107" s="206">
        <f t="shared" si="34"/>
        <v>0</v>
      </c>
      <c r="M107" s="205">
        <f t="shared" si="34"/>
        <v>0</v>
      </c>
      <c r="N107" s="340">
        <f t="shared" si="34"/>
        <v>29</v>
      </c>
      <c r="O107" s="206">
        <f t="shared" si="34"/>
        <v>29801.38</v>
      </c>
      <c r="P107" s="205">
        <f t="shared" si="34"/>
        <v>0</v>
      </c>
      <c r="Q107" s="494">
        <f>SUM(Q108:Q112)</f>
        <v>57275.01</v>
      </c>
      <c r="R107" s="27"/>
      <c r="S107" s="208">
        <f>SUM(S108:S112)</f>
        <v>0</v>
      </c>
      <c r="T107" s="204">
        <f>SUM(T108:T112)</f>
        <v>0</v>
      </c>
      <c r="U107" s="206">
        <f>SUM(U108:U112)</f>
        <v>0</v>
      </c>
      <c r="V107" s="204">
        <f>SUM(V108:V112)</f>
        <v>0</v>
      </c>
      <c r="W107" s="494">
        <f>SUM(W108:W112)</f>
        <v>0</v>
      </c>
      <c r="Y107" s="573"/>
      <c r="Z107" s="574"/>
      <c r="AA107" s="575"/>
    </row>
    <row r="108" spans="1:27" ht="15.75">
      <c r="A108" s="1">
        <f t="shared" si="25"/>
        <v>96</v>
      </c>
      <c r="B108" s="539" t="s">
        <v>101</v>
      </c>
      <c r="C108" s="112"/>
      <c r="D108" s="239"/>
      <c r="E108" s="248"/>
      <c r="F108" s="282"/>
      <c r="G108" s="248"/>
      <c r="H108" s="282"/>
      <c r="I108" s="112"/>
      <c r="J108" s="558"/>
      <c r="K108" s="112"/>
      <c r="L108" s="232"/>
      <c r="M108" s="239"/>
      <c r="N108" s="523"/>
      <c r="O108" s="241"/>
      <c r="P108" s="238"/>
      <c r="Q108" s="518">
        <f t="shared" si="17"/>
        <v>0</v>
      </c>
      <c r="R108" s="52"/>
      <c r="S108" s="296"/>
      <c r="T108" s="544"/>
      <c r="U108" s="215"/>
      <c r="V108" s="544"/>
      <c r="W108" s="520">
        <f>SUM(S108:V108)</f>
        <v>0</v>
      </c>
      <c r="Y108" s="573"/>
      <c r="Z108" s="574"/>
      <c r="AA108" s="575"/>
    </row>
    <row r="109" spans="1:27" ht="15.75">
      <c r="A109" s="1">
        <f t="shared" si="25"/>
        <v>97</v>
      </c>
      <c r="B109" s="522" t="s">
        <v>102</v>
      </c>
      <c r="C109" s="112"/>
      <c r="D109" s="239"/>
      <c r="E109" s="248"/>
      <c r="F109" s="282"/>
      <c r="G109" s="248"/>
      <c r="H109" s="282"/>
      <c r="I109" s="112"/>
      <c r="J109" s="558"/>
      <c r="K109" s="112"/>
      <c r="L109" s="232"/>
      <c r="M109" s="239"/>
      <c r="N109" s="523"/>
      <c r="O109" s="241"/>
      <c r="P109" s="238"/>
      <c r="Q109" s="518">
        <f t="shared" si="17"/>
        <v>0</v>
      </c>
      <c r="R109" s="52"/>
      <c r="S109" s="243"/>
      <c r="T109" s="465"/>
      <c r="U109" s="232"/>
      <c r="V109" s="465"/>
      <c r="W109" s="520">
        <f>SUM(S109:V109)</f>
        <v>0</v>
      </c>
      <c r="Y109" s="573"/>
      <c r="Z109" s="574"/>
      <c r="AA109" s="575"/>
    </row>
    <row r="110" spans="1:27" ht="15.75" customHeight="1">
      <c r="A110" s="1">
        <f t="shared" si="25"/>
        <v>98</v>
      </c>
      <c r="B110" s="522" t="s">
        <v>103</v>
      </c>
      <c r="C110" s="112"/>
      <c r="D110" s="239"/>
      <c r="E110" s="248"/>
      <c r="F110" s="282"/>
      <c r="G110" s="248"/>
      <c r="H110" s="282"/>
      <c r="I110" s="112"/>
      <c r="J110" s="558"/>
      <c r="K110" s="112"/>
      <c r="L110" s="232"/>
      <c r="M110" s="239"/>
      <c r="N110" s="523"/>
      <c r="O110" s="241"/>
      <c r="P110" s="238"/>
      <c r="Q110" s="518">
        <f t="shared" si="17"/>
        <v>0</v>
      </c>
      <c r="R110" s="52"/>
      <c r="S110" s="243"/>
      <c r="T110" s="465"/>
      <c r="U110" s="232"/>
      <c r="V110" s="465"/>
      <c r="W110" s="520">
        <f>SUM(S110:V110)</f>
        <v>0</v>
      </c>
      <c r="Y110" s="573"/>
      <c r="Z110" s="574"/>
      <c r="AA110" s="575"/>
    </row>
    <row r="111" spans="1:27" ht="15.75" customHeight="1">
      <c r="A111" s="1">
        <f t="shared" si="25"/>
        <v>99</v>
      </c>
      <c r="B111" s="522" t="s">
        <v>91</v>
      </c>
      <c r="C111" s="112">
        <v>4</v>
      </c>
      <c r="D111" s="239">
        <v>3883.51</v>
      </c>
      <c r="E111" s="248"/>
      <c r="F111" s="236"/>
      <c r="G111" s="235">
        <f>C111+E111</f>
        <v>4</v>
      </c>
      <c r="H111" s="236">
        <f>D111+F111</f>
        <v>3883.51</v>
      </c>
      <c r="I111" s="112"/>
      <c r="J111" s="558"/>
      <c r="K111" s="112"/>
      <c r="L111" s="232"/>
      <c r="M111" s="239"/>
      <c r="N111" s="523">
        <v>4</v>
      </c>
      <c r="O111" s="241">
        <v>4394.82</v>
      </c>
      <c r="P111" s="238"/>
      <c r="Q111" s="518">
        <f t="shared" si="17"/>
        <v>8278.33</v>
      </c>
      <c r="R111" s="52"/>
      <c r="S111" s="243"/>
      <c r="T111" s="465"/>
      <c r="U111" s="232"/>
      <c r="V111" s="465"/>
      <c r="W111" s="520">
        <f>SUM(S111:V111)</f>
        <v>0</v>
      </c>
      <c r="Y111" s="573"/>
      <c r="Z111" s="574"/>
      <c r="AA111" s="575"/>
    </row>
    <row r="112" spans="1:27" ht="16.5" customHeight="1" thickBot="1">
      <c r="A112" s="1">
        <f t="shared" si="25"/>
        <v>100</v>
      </c>
      <c r="B112" s="525" t="s">
        <v>92</v>
      </c>
      <c r="C112" s="112">
        <v>25</v>
      </c>
      <c r="D112" s="239">
        <v>23590.12</v>
      </c>
      <c r="E112" s="248"/>
      <c r="F112" s="236"/>
      <c r="G112" s="235">
        <f>C112+E112</f>
        <v>25</v>
      </c>
      <c r="H112" s="236">
        <f>D112+F112</f>
        <v>23590.12</v>
      </c>
      <c r="I112" s="112"/>
      <c r="J112" s="558"/>
      <c r="K112" s="112"/>
      <c r="L112" s="232"/>
      <c r="M112" s="239"/>
      <c r="N112" s="523">
        <v>25</v>
      </c>
      <c r="O112" s="241">
        <v>25406.56</v>
      </c>
      <c r="P112" s="238"/>
      <c r="Q112" s="518">
        <f t="shared" si="17"/>
        <v>48996.68</v>
      </c>
      <c r="R112" s="52"/>
      <c r="S112" s="274"/>
      <c r="T112" s="535"/>
      <c r="U112" s="354"/>
      <c r="V112" s="535"/>
      <c r="W112" s="576">
        <f>SUM(S112:V112)</f>
        <v>0</v>
      </c>
      <c r="Y112" s="573"/>
      <c r="Z112" s="574"/>
      <c r="AA112" s="575"/>
    </row>
    <row r="113" spans="1:27" ht="30" customHeight="1" thickBot="1">
      <c r="A113" s="1">
        <f t="shared" si="25"/>
        <v>101</v>
      </c>
      <c r="B113" s="511" t="s">
        <v>105</v>
      </c>
      <c r="C113" s="199">
        <f aca="true" t="shared" si="35" ref="C113:H113">SUM(C114:C121)</f>
        <v>31</v>
      </c>
      <c r="D113" s="205">
        <f t="shared" si="35"/>
        <v>31082.23</v>
      </c>
      <c r="E113" s="199">
        <f t="shared" si="35"/>
        <v>0</v>
      </c>
      <c r="F113" s="205">
        <f t="shared" si="35"/>
        <v>0</v>
      </c>
      <c r="G113" s="199">
        <f t="shared" si="35"/>
        <v>31</v>
      </c>
      <c r="H113" s="205">
        <f t="shared" si="35"/>
        <v>31082.23</v>
      </c>
      <c r="I113" s="199">
        <f aca="true" t="shared" si="36" ref="I113:P113">SUM(I114:I121)</f>
        <v>26</v>
      </c>
      <c r="J113" s="346">
        <f t="shared" si="36"/>
        <v>11800.7</v>
      </c>
      <c r="K113" s="199">
        <f t="shared" si="36"/>
        <v>0</v>
      </c>
      <c r="L113" s="206">
        <f t="shared" si="36"/>
        <v>0</v>
      </c>
      <c r="M113" s="205">
        <f t="shared" si="36"/>
        <v>0</v>
      </c>
      <c r="N113" s="340">
        <f t="shared" si="36"/>
        <v>31</v>
      </c>
      <c r="O113" s="200">
        <f t="shared" si="36"/>
        <v>34156.46</v>
      </c>
      <c r="P113" s="204">
        <f t="shared" si="36"/>
        <v>0</v>
      </c>
      <c r="Q113" s="494">
        <f>SUM(Q114:Q121)</f>
        <v>77039.39000000001</v>
      </c>
      <c r="R113" s="52"/>
      <c r="S113" s="404">
        <f>SUM(S114:S121)</f>
        <v>0</v>
      </c>
      <c r="T113" s="577">
        <f>SUM(T114:T121)</f>
        <v>0</v>
      </c>
      <c r="U113" s="578">
        <f>SUM(U114:U121)</f>
        <v>0</v>
      </c>
      <c r="V113" s="577">
        <f>SUM(V114:V121)</f>
        <v>0</v>
      </c>
      <c r="W113" s="579">
        <f>SUM(W114:W121)</f>
        <v>0</v>
      </c>
      <c r="Y113" s="573"/>
      <c r="Z113" s="574"/>
      <c r="AA113" s="575"/>
    </row>
    <row r="114" spans="1:27" ht="15.75" customHeight="1">
      <c r="A114" s="1">
        <f t="shared" si="25"/>
        <v>102</v>
      </c>
      <c r="B114" s="539" t="s">
        <v>101</v>
      </c>
      <c r="C114" s="112"/>
      <c r="D114" s="239"/>
      <c r="E114" s="248"/>
      <c r="F114" s="282"/>
      <c r="G114" s="248"/>
      <c r="H114" s="282"/>
      <c r="I114" s="112"/>
      <c r="J114" s="558"/>
      <c r="K114" s="112"/>
      <c r="L114" s="232"/>
      <c r="M114" s="239"/>
      <c r="N114" s="523"/>
      <c r="O114" s="241"/>
      <c r="P114" s="238"/>
      <c r="Q114" s="518">
        <f t="shared" si="17"/>
        <v>0</v>
      </c>
      <c r="R114" s="52"/>
      <c r="S114" s="226"/>
      <c r="T114" s="519"/>
      <c r="U114" s="515"/>
      <c r="V114" s="519"/>
      <c r="W114" s="520">
        <f aca="true" t="shared" si="37" ref="W114:W121">SUM(S114:V114)</f>
        <v>0</v>
      </c>
      <c r="Y114" s="573"/>
      <c r="Z114" s="574"/>
      <c r="AA114" s="575"/>
    </row>
    <row r="115" spans="1:27" ht="15.75" customHeight="1">
      <c r="A115" s="1">
        <f t="shared" si="25"/>
        <v>103</v>
      </c>
      <c r="B115" s="522" t="s">
        <v>102</v>
      </c>
      <c r="C115" s="112"/>
      <c r="D115" s="239"/>
      <c r="E115" s="248"/>
      <c r="F115" s="282"/>
      <c r="G115" s="248"/>
      <c r="H115" s="282"/>
      <c r="I115" s="112"/>
      <c r="J115" s="558"/>
      <c r="K115" s="112"/>
      <c r="L115" s="232"/>
      <c r="M115" s="239"/>
      <c r="N115" s="523"/>
      <c r="O115" s="241"/>
      <c r="P115" s="238"/>
      <c r="Q115" s="518">
        <f t="shared" si="17"/>
        <v>0</v>
      </c>
      <c r="R115" s="52"/>
      <c r="S115" s="243"/>
      <c r="T115" s="465"/>
      <c r="U115" s="232"/>
      <c r="V115" s="465"/>
      <c r="W115" s="520">
        <f t="shared" si="37"/>
        <v>0</v>
      </c>
      <c r="Y115" s="573"/>
      <c r="Z115" s="574"/>
      <c r="AA115" s="575"/>
    </row>
    <row r="116" spans="1:27" ht="15.75" customHeight="1">
      <c r="A116" s="1">
        <f t="shared" si="25"/>
        <v>104</v>
      </c>
      <c r="B116" s="522" t="s">
        <v>103</v>
      </c>
      <c r="C116" s="112">
        <v>1</v>
      </c>
      <c r="D116" s="239">
        <v>979.59</v>
      </c>
      <c r="E116" s="248"/>
      <c r="F116" s="236"/>
      <c r="G116" s="235">
        <f aca="true" t="shared" si="38" ref="G116:H118">C116+E116</f>
        <v>1</v>
      </c>
      <c r="H116" s="236">
        <f t="shared" si="38"/>
        <v>979.59</v>
      </c>
      <c r="I116" s="112">
        <v>1</v>
      </c>
      <c r="J116" s="558">
        <v>477.6</v>
      </c>
      <c r="K116" s="112"/>
      <c r="L116" s="232"/>
      <c r="M116" s="239"/>
      <c r="N116" s="523">
        <v>1</v>
      </c>
      <c r="O116" s="241">
        <v>1118</v>
      </c>
      <c r="P116" s="238"/>
      <c r="Q116" s="518">
        <f aca="true" t="shared" si="39" ref="Q116:Q121">H116+J116+L116+M116+O116+P116</f>
        <v>2575.19</v>
      </c>
      <c r="R116" s="52"/>
      <c r="S116" s="243"/>
      <c r="T116" s="465"/>
      <c r="U116" s="232"/>
      <c r="V116" s="465"/>
      <c r="W116" s="520">
        <f t="shared" si="37"/>
        <v>0</v>
      </c>
      <c r="Y116" s="573"/>
      <c r="Z116" s="574"/>
      <c r="AA116" s="575"/>
    </row>
    <row r="117" spans="1:27" ht="15.75" customHeight="1">
      <c r="A117" s="1">
        <f t="shared" si="25"/>
        <v>105</v>
      </c>
      <c r="B117" s="522" t="s">
        <v>91</v>
      </c>
      <c r="C117" s="112">
        <v>3</v>
      </c>
      <c r="D117" s="239">
        <v>2993.23</v>
      </c>
      <c r="E117" s="248"/>
      <c r="F117" s="236"/>
      <c r="G117" s="235">
        <f t="shared" si="38"/>
        <v>3</v>
      </c>
      <c r="H117" s="236">
        <f t="shared" si="38"/>
        <v>2993.23</v>
      </c>
      <c r="I117" s="112">
        <v>3</v>
      </c>
      <c r="J117" s="558">
        <v>1412.9</v>
      </c>
      <c r="K117" s="112"/>
      <c r="L117" s="232"/>
      <c r="M117" s="239"/>
      <c r="N117" s="523">
        <v>3</v>
      </c>
      <c r="O117" s="241">
        <v>2964</v>
      </c>
      <c r="P117" s="238"/>
      <c r="Q117" s="518">
        <f t="shared" si="39"/>
        <v>7370.13</v>
      </c>
      <c r="R117" s="52"/>
      <c r="S117" s="243"/>
      <c r="T117" s="465"/>
      <c r="U117" s="232"/>
      <c r="V117" s="465"/>
      <c r="W117" s="520">
        <f t="shared" si="37"/>
        <v>0</v>
      </c>
      <c r="Y117" s="573"/>
      <c r="Z117" s="574"/>
      <c r="AA117" s="575"/>
    </row>
    <row r="118" spans="1:27" ht="15.75" customHeight="1">
      <c r="A118" s="1">
        <f t="shared" si="25"/>
        <v>106</v>
      </c>
      <c r="B118" s="522" t="s">
        <v>92</v>
      </c>
      <c r="C118" s="112">
        <v>27</v>
      </c>
      <c r="D118" s="239">
        <v>27109.41</v>
      </c>
      <c r="E118" s="248"/>
      <c r="F118" s="236"/>
      <c r="G118" s="235">
        <f t="shared" si="38"/>
        <v>27</v>
      </c>
      <c r="H118" s="236">
        <f t="shared" si="38"/>
        <v>27109.41</v>
      </c>
      <c r="I118" s="112">
        <v>22</v>
      </c>
      <c r="J118" s="558">
        <v>9910.2</v>
      </c>
      <c r="K118" s="112"/>
      <c r="L118" s="232"/>
      <c r="M118" s="239"/>
      <c r="N118" s="523">
        <v>27</v>
      </c>
      <c r="O118" s="241">
        <v>30074.46</v>
      </c>
      <c r="P118" s="238"/>
      <c r="Q118" s="518">
        <f t="shared" si="39"/>
        <v>67094.07</v>
      </c>
      <c r="R118" s="52"/>
      <c r="S118" s="243"/>
      <c r="T118" s="465"/>
      <c r="U118" s="232"/>
      <c r="V118" s="465"/>
      <c r="W118" s="520">
        <f t="shared" si="37"/>
        <v>0</v>
      </c>
      <c r="Y118" s="573"/>
      <c r="Z118" s="574"/>
      <c r="AA118" s="575"/>
    </row>
    <row r="119" spans="1:27" ht="15.75" customHeight="1">
      <c r="A119" s="1">
        <f t="shared" si="25"/>
        <v>107</v>
      </c>
      <c r="B119" s="522" t="s">
        <v>94</v>
      </c>
      <c r="C119" s="112"/>
      <c r="D119" s="239"/>
      <c r="E119" s="248"/>
      <c r="F119" s="282"/>
      <c r="G119" s="248"/>
      <c r="H119" s="282"/>
      <c r="I119" s="112"/>
      <c r="J119" s="558"/>
      <c r="K119" s="112"/>
      <c r="L119" s="232"/>
      <c r="M119" s="239"/>
      <c r="N119" s="523"/>
      <c r="O119" s="241"/>
      <c r="P119" s="238"/>
      <c r="Q119" s="518">
        <f t="shared" si="39"/>
        <v>0</v>
      </c>
      <c r="R119" s="52"/>
      <c r="S119" s="243"/>
      <c r="T119" s="465"/>
      <c r="U119" s="232"/>
      <c r="V119" s="465"/>
      <c r="W119" s="520">
        <f t="shared" si="37"/>
        <v>0</v>
      </c>
      <c r="Y119" s="573"/>
      <c r="Z119" s="574"/>
      <c r="AA119" s="575"/>
    </row>
    <row r="120" spans="1:27" ht="15.75" customHeight="1">
      <c r="A120" s="1">
        <f t="shared" si="25"/>
        <v>108</v>
      </c>
      <c r="B120" s="522" t="s">
        <v>95</v>
      </c>
      <c r="C120" s="112"/>
      <c r="D120" s="239"/>
      <c r="E120" s="248"/>
      <c r="F120" s="282"/>
      <c r="G120" s="248"/>
      <c r="H120" s="282"/>
      <c r="I120" s="112"/>
      <c r="J120" s="558"/>
      <c r="K120" s="112"/>
      <c r="L120" s="232"/>
      <c r="M120" s="239"/>
      <c r="N120" s="523"/>
      <c r="O120" s="241"/>
      <c r="P120" s="238"/>
      <c r="Q120" s="518">
        <f t="shared" si="39"/>
        <v>0</v>
      </c>
      <c r="R120" s="52"/>
      <c r="S120" s="243"/>
      <c r="T120" s="465"/>
      <c r="U120" s="232"/>
      <c r="V120" s="465"/>
      <c r="W120" s="520">
        <f t="shared" si="37"/>
        <v>0</v>
      </c>
      <c r="Y120" s="573"/>
      <c r="Z120" s="574"/>
      <c r="AA120" s="575"/>
    </row>
    <row r="121" spans="1:27" ht="16.5" customHeight="1" thickBot="1">
      <c r="A121" s="1">
        <f t="shared" si="25"/>
        <v>109</v>
      </c>
      <c r="B121" s="525" t="s">
        <v>96</v>
      </c>
      <c r="C121" s="112"/>
      <c r="D121" s="239"/>
      <c r="E121" s="248"/>
      <c r="F121" s="282"/>
      <c r="G121" s="248"/>
      <c r="H121" s="282"/>
      <c r="I121" s="112"/>
      <c r="J121" s="558"/>
      <c r="K121" s="112"/>
      <c r="L121" s="232"/>
      <c r="M121" s="239"/>
      <c r="N121" s="523"/>
      <c r="O121" s="241"/>
      <c r="P121" s="238"/>
      <c r="Q121" s="518">
        <f t="shared" si="39"/>
        <v>0</v>
      </c>
      <c r="R121" s="52"/>
      <c r="S121" s="274"/>
      <c r="T121" s="535"/>
      <c r="U121" s="354"/>
      <c r="V121" s="535"/>
      <c r="W121" s="520">
        <f t="shared" si="37"/>
        <v>0</v>
      </c>
      <c r="Y121" s="573"/>
      <c r="Z121" s="574"/>
      <c r="AA121" s="575"/>
    </row>
    <row r="122" spans="1:27" ht="24" customHeight="1" thickBot="1">
      <c r="A122" s="1">
        <f t="shared" si="25"/>
        <v>110</v>
      </c>
      <c r="B122" s="580" t="s">
        <v>106</v>
      </c>
      <c r="C122" s="408">
        <f>+C113+C107+C101+C95+C89+C83+C77+C71+C65+C58+C51</f>
        <v>619</v>
      </c>
      <c r="D122" s="581">
        <f>+D113+D107+D101+D95+D89+D83+D77+D71+D65+D58+D51</f>
        <v>602879.5</v>
      </c>
      <c r="E122" s="408">
        <f>+E113+E107+E101+E95+E89+E83+E77+E71+E65+E58+E51</f>
        <v>3</v>
      </c>
      <c r="F122" s="581">
        <f>+F113+F107+F101+F95+F89+F83+F77+F71+F65+F58+F51</f>
        <v>6750.790000000001</v>
      </c>
      <c r="G122" s="408">
        <f aca="true" t="shared" si="40" ref="G122:P122">+G113+G107+G101+G95+G89+G83+G77+G71+G65+G58+G51</f>
        <v>622</v>
      </c>
      <c r="H122" s="581">
        <f t="shared" si="40"/>
        <v>609630.29</v>
      </c>
      <c r="I122" s="408">
        <f t="shared" si="40"/>
        <v>469</v>
      </c>
      <c r="J122" s="582">
        <f t="shared" si="40"/>
        <v>233844.05</v>
      </c>
      <c r="K122" s="408">
        <f t="shared" si="40"/>
        <v>0</v>
      </c>
      <c r="L122" s="412">
        <f t="shared" si="40"/>
        <v>0</v>
      </c>
      <c r="M122" s="309">
        <f t="shared" si="40"/>
        <v>0</v>
      </c>
      <c r="N122" s="583">
        <f>+N113+N107+N101+N95+N89+N83+N77+N71+N65+N58+N51</f>
        <v>668</v>
      </c>
      <c r="O122" s="409">
        <f t="shared" si="40"/>
        <v>697081.4700000001</v>
      </c>
      <c r="P122" s="581">
        <f t="shared" si="40"/>
        <v>0</v>
      </c>
      <c r="Q122" s="412">
        <f>+Q113+Q107+Q101+Q95+Q89+Q83+Q77+Q71+Q65+Q58+Q51</f>
        <v>1540555.81</v>
      </c>
      <c r="R122" s="141"/>
      <c r="S122" s="584">
        <f>+S113+S107+S101+S95+S89+S83+S77+S71+S65+S58+S51</f>
        <v>0</v>
      </c>
      <c r="T122" s="581">
        <f>+T113+T107+T101+T95+T89+T83+T77+T71+T65+T58+T51</f>
        <v>0</v>
      </c>
      <c r="U122" s="412">
        <f>+U113+U107+U101+U95+U89+U83+U77+U71+U65+U58+U51</f>
        <v>0</v>
      </c>
      <c r="V122" s="581">
        <f>+V113+V107+V101+V95+V89+V83+V77+V71+V65+V58+V51</f>
        <v>663</v>
      </c>
      <c r="W122" s="309">
        <f>+W113+W107+W101+W95+W89+W83+W77+W71+W65+W58+W51</f>
        <v>663</v>
      </c>
      <c r="Y122" s="573"/>
      <c r="Z122" s="574"/>
      <c r="AA122" s="575"/>
    </row>
    <row r="123" spans="1:27" ht="24" customHeight="1" thickBot="1">
      <c r="A123" s="1">
        <f t="shared" si="25"/>
        <v>111</v>
      </c>
      <c r="B123" s="585" t="s">
        <v>107</v>
      </c>
      <c r="C123" s="586">
        <f aca="true" t="shared" si="41" ref="C123:Q123">C49+C122</f>
        <v>741</v>
      </c>
      <c r="D123" s="587">
        <f t="shared" si="41"/>
        <v>698812.17</v>
      </c>
      <c r="E123" s="586">
        <f>E49+E122</f>
        <v>3</v>
      </c>
      <c r="F123" s="588">
        <f>F49+F122</f>
        <v>6750.790000000001</v>
      </c>
      <c r="G123" s="586">
        <f t="shared" si="41"/>
        <v>744</v>
      </c>
      <c r="H123" s="588">
        <f t="shared" si="41"/>
        <v>705562.96</v>
      </c>
      <c r="I123" s="586">
        <f t="shared" si="41"/>
        <v>469</v>
      </c>
      <c r="J123" s="589">
        <f t="shared" si="41"/>
        <v>233844.05</v>
      </c>
      <c r="K123" s="418">
        <f t="shared" si="41"/>
        <v>77</v>
      </c>
      <c r="L123" s="419">
        <f t="shared" si="41"/>
        <v>126564.2</v>
      </c>
      <c r="M123" s="423">
        <f t="shared" si="41"/>
        <v>0</v>
      </c>
      <c r="N123" s="590">
        <f t="shared" si="41"/>
        <v>668</v>
      </c>
      <c r="O123" s="424">
        <f t="shared" si="41"/>
        <v>697081.4700000001</v>
      </c>
      <c r="P123" s="422">
        <f t="shared" si="41"/>
        <v>0</v>
      </c>
      <c r="Q123" s="423">
        <f t="shared" si="41"/>
        <v>1763052.6800000002</v>
      </c>
      <c r="R123" s="141"/>
      <c r="S123" s="425">
        <f>S49+S122</f>
        <v>0</v>
      </c>
      <c r="T123" s="422">
        <f>T49+T122</f>
        <v>204</v>
      </c>
      <c r="U123" s="419">
        <f>U49+U122</f>
        <v>0</v>
      </c>
      <c r="V123" s="422">
        <f>V49+V122</f>
        <v>663</v>
      </c>
      <c r="W123" s="423">
        <f>W49+W122</f>
        <v>867</v>
      </c>
      <c r="Y123" s="573"/>
      <c r="Z123" s="574"/>
      <c r="AA123" s="575"/>
    </row>
    <row r="124" spans="1:27" ht="15" customHeight="1">
      <c r="A124" s="1">
        <f t="shared" si="25"/>
        <v>112</v>
      </c>
      <c r="B124" s="591" t="s">
        <v>114</v>
      </c>
      <c r="C124" s="427">
        <v>744</v>
      </c>
      <c r="D124" s="433">
        <v>61709</v>
      </c>
      <c r="E124" s="427"/>
      <c r="F124" s="431"/>
      <c r="G124" s="235">
        <f>C124+E124</f>
        <v>744</v>
      </c>
      <c r="H124" s="236">
        <f>D124+F124</f>
        <v>61709</v>
      </c>
      <c r="I124" s="592"/>
      <c r="J124" s="593"/>
      <c r="K124" s="152"/>
      <c r="L124" s="594"/>
      <c r="M124" s="595"/>
      <c r="N124" s="596"/>
      <c r="O124" s="153"/>
      <c r="P124" s="597"/>
      <c r="Q124" s="978">
        <f aca="true" t="shared" si="42" ref="Q124:Q132">H124+J124+L124+M124+O124+P124</f>
        <v>61709</v>
      </c>
      <c r="R124" s="141"/>
      <c r="S124" s="598"/>
      <c r="T124" s="219"/>
      <c r="U124" s="599"/>
      <c r="V124" s="219"/>
      <c r="W124" s="520">
        <f aca="true" t="shared" si="43" ref="W124:W132">SUM(S124:V124)</f>
        <v>0</v>
      </c>
      <c r="Y124" s="573"/>
      <c r="Z124" s="574"/>
      <c r="AA124" s="575"/>
    </row>
    <row r="125" spans="1:27" ht="15" customHeight="1">
      <c r="A125" s="1">
        <f t="shared" si="25"/>
        <v>113</v>
      </c>
      <c r="B125" s="600" t="s">
        <v>115</v>
      </c>
      <c r="C125" s="912"/>
      <c r="D125" s="913"/>
      <c r="E125" s="912"/>
      <c r="F125" s="914"/>
      <c r="G125" s="235"/>
      <c r="H125" s="236"/>
      <c r="I125" s="601">
        <v>7</v>
      </c>
      <c r="J125" s="602">
        <v>1854.16</v>
      </c>
      <c r="K125" s="445"/>
      <c r="L125" s="447"/>
      <c r="M125" s="446"/>
      <c r="N125" s="603">
        <v>7</v>
      </c>
      <c r="O125" s="453">
        <v>3318</v>
      </c>
      <c r="P125" s="450"/>
      <c r="Q125" s="978">
        <f t="shared" si="42"/>
        <v>5172.16</v>
      </c>
      <c r="R125" s="52"/>
      <c r="S125" s="604"/>
      <c r="T125" s="236"/>
      <c r="U125" s="345"/>
      <c r="V125" s="236"/>
      <c r="W125" s="520">
        <f t="shared" si="43"/>
        <v>0</v>
      </c>
      <c r="Y125" s="573"/>
      <c r="Z125" s="574"/>
      <c r="AA125" s="575"/>
    </row>
    <row r="126" spans="1:27" ht="15" customHeight="1">
      <c r="A126" s="1">
        <f>A127+1</f>
        <v>115</v>
      </c>
      <c r="B126" s="600" t="s">
        <v>116</v>
      </c>
      <c r="C126" s="912"/>
      <c r="D126" s="913"/>
      <c r="E126" s="912"/>
      <c r="F126" s="914"/>
      <c r="G126" s="235"/>
      <c r="H126" s="236"/>
      <c r="I126" s="917"/>
      <c r="J126" s="916"/>
      <c r="K126" s="440">
        <v>2</v>
      </c>
      <c r="L126" s="441">
        <v>2236</v>
      </c>
      <c r="M126" s="460"/>
      <c r="N126" s="603">
        <v>3</v>
      </c>
      <c r="O126" s="453">
        <v>2754</v>
      </c>
      <c r="P126" s="458"/>
      <c r="Q126" s="978">
        <f t="shared" si="42"/>
        <v>4990</v>
      </c>
      <c r="R126" s="52"/>
      <c r="S126" s="243"/>
      <c r="T126" s="465"/>
      <c r="U126" s="232"/>
      <c r="V126" s="465"/>
      <c r="W126" s="520">
        <f>SUM(S126:V126)</f>
        <v>0</v>
      </c>
      <c r="Y126" s="573"/>
      <c r="Z126" s="574"/>
      <c r="AA126" s="575"/>
    </row>
    <row r="127" spans="1:27" ht="15" customHeight="1">
      <c r="A127" s="1">
        <f>A125+1</f>
        <v>114</v>
      </c>
      <c r="B127" s="600" t="s">
        <v>160</v>
      </c>
      <c r="C127" s="912"/>
      <c r="D127" s="913"/>
      <c r="E127" s="912"/>
      <c r="F127" s="914"/>
      <c r="G127" s="235"/>
      <c r="H127" s="236"/>
      <c r="I127" s="917"/>
      <c r="J127" s="916"/>
      <c r="K127" s="918"/>
      <c r="L127" s="919"/>
      <c r="M127" s="920"/>
      <c r="N127" s="921"/>
      <c r="O127" s="922"/>
      <c r="P127" s="914"/>
      <c r="Q127" s="978">
        <f t="shared" si="42"/>
        <v>0</v>
      </c>
      <c r="R127" s="52"/>
      <c r="S127" s="604"/>
      <c r="T127" s="236"/>
      <c r="U127" s="345"/>
      <c r="V127" s="236"/>
      <c r="W127" s="520">
        <f t="shared" si="43"/>
        <v>0</v>
      </c>
      <c r="Y127" s="573"/>
      <c r="Z127" s="574"/>
      <c r="AA127" s="575"/>
    </row>
    <row r="128" spans="1:27" ht="15" customHeight="1">
      <c r="A128" s="1">
        <f>A126+1</f>
        <v>116</v>
      </c>
      <c r="B128" s="600" t="s">
        <v>161</v>
      </c>
      <c r="C128" s="601">
        <v>48</v>
      </c>
      <c r="D128" s="605">
        <f>1060.29+509.68</f>
        <v>1569.97</v>
      </c>
      <c r="E128" s="427"/>
      <c r="F128" s="431"/>
      <c r="G128" s="235">
        <f>C128+E128</f>
        <v>48</v>
      </c>
      <c r="H128" s="236">
        <f>D128+F128</f>
        <v>1569.97</v>
      </c>
      <c r="I128" s="917"/>
      <c r="J128" s="916"/>
      <c r="K128" s="918"/>
      <c r="L128" s="919"/>
      <c r="M128" s="920"/>
      <c r="N128" s="921"/>
      <c r="O128" s="922"/>
      <c r="P128" s="914"/>
      <c r="Q128" s="978">
        <f t="shared" si="42"/>
        <v>1569.97</v>
      </c>
      <c r="R128" s="52"/>
      <c r="S128" s="243"/>
      <c r="T128" s="465"/>
      <c r="U128" s="232"/>
      <c r="V128" s="465"/>
      <c r="W128" s="520">
        <f t="shared" si="43"/>
        <v>0</v>
      </c>
      <c r="Y128" s="573"/>
      <c r="Z128" s="574"/>
      <c r="AA128" s="575"/>
    </row>
    <row r="129" spans="1:27" ht="15" customHeight="1">
      <c r="A129" s="1">
        <f t="shared" si="25"/>
        <v>117</v>
      </c>
      <c r="B129" s="606" t="s">
        <v>118</v>
      </c>
      <c r="C129" s="923"/>
      <c r="D129" s="607"/>
      <c r="E129" s="923"/>
      <c r="F129" s="925"/>
      <c r="G129" s="235"/>
      <c r="H129" s="236"/>
      <c r="I129" s="926"/>
      <c r="J129" s="924"/>
      <c r="K129" s="927"/>
      <c r="L129" s="915"/>
      <c r="M129" s="928"/>
      <c r="N129" s="929"/>
      <c r="O129" s="930"/>
      <c r="P129" s="925"/>
      <c r="Q129" s="978">
        <f t="shared" si="42"/>
        <v>0</v>
      </c>
      <c r="R129" s="52"/>
      <c r="S129" s="243"/>
      <c r="T129" s="465"/>
      <c r="U129" s="232"/>
      <c r="V129" s="465"/>
      <c r="W129" s="520">
        <f t="shared" si="43"/>
        <v>0</v>
      </c>
      <c r="Y129" s="573"/>
      <c r="Z129" s="574"/>
      <c r="AA129" s="575"/>
    </row>
    <row r="130" spans="1:27" ht="15" customHeight="1">
      <c r="A130" s="1">
        <f t="shared" si="25"/>
        <v>118</v>
      </c>
      <c r="B130" s="606" t="s">
        <v>127</v>
      </c>
      <c r="C130" s="931"/>
      <c r="D130" s="608"/>
      <c r="E130" s="931"/>
      <c r="F130" s="933"/>
      <c r="G130" s="235"/>
      <c r="H130" s="236"/>
      <c r="I130" s="934"/>
      <c r="J130" s="932"/>
      <c r="K130" s="935"/>
      <c r="L130" s="936"/>
      <c r="M130" s="937"/>
      <c r="N130" s="938"/>
      <c r="O130" s="939"/>
      <c r="P130" s="933"/>
      <c r="Q130" s="978">
        <f t="shared" si="42"/>
        <v>0</v>
      </c>
      <c r="R130" s="52"/>
      <c r="S130" s="400"/>
      <c r="T130" s="476"/>
      <c r="U130" s="251"/>
      <c r="V130" s="476"/>
      <c r="W130" s="520">
        <f t="shared" si="43"/>
        <v>0</v>
      </c>
      <c r="Y130" s="573"/>
      <c r="Z130" s="574"/>
      <c r="AA130" s="575"/>
    </row>
    <row r="131" spans="1:27" ht="15" customHeight="1">
      <c r="A131" s="1">
        <f t="shared" si="25"/>
        <v>119</v>
      </c>
      <c r="B131" s="609" t="s">
        <v>119</v>
      </c>
      <c r="C131" s="931"/>
      <c r="D131" s="608"/>
      <c r="E131" s="931"/>
      <c r="F131" s="933"/>
      <c r="G131" s="235"/>
      <c r="H131" s="236"/>
      <c r="I131" s="934"/>
      <c r="J131" s="932"/>
      <c r="K131" s="935"/>
      <c r="L131" s="936"/>
      <c r="M131" s="937"/>
      <c r="N131" s="938"/>
      <c r="O131" s="939"/>
      <c r="P131" s="933"/>
      <c r="Q131" s="978">
        <f t="shared" si="42"/>
        <v>0</v>
      </c>
      <c r="R131" s="52"/>
      <c r="S131" s="400"/>
      <c r="T131" s="476"/>
      <c r="U131" s="251"/>
      <c r="V131" s="476"/>
      <c r="W131" s="520">
        <f t="shared" si="43"/>
        <v>0</v>
      </c>
      <c r="Y131" s="573"/>
      <c r="Z131" s="574"/>
      <c r="AA131" s="575"/>
    </row>
    <row r="132" spans="1:27" ht="15" customHeight="1" thickBot="1">
      <c r="A132" s="1">
        <f t="shared" si="25"/>
        <v>120</v>
      </c>
      <c r="B132" s="609" t="s">
        <v>162</v>
      </c>
      <c r="C132" s="931"/>
      <c r="D132" s="608"/>
      <c r="E132" s="935"/>
      <c r="F132" s="933"/>
      <c r="G132" s="235"/>
      <c r="H132" s="236"/>
      <c r="I132" s="934"/>
      <c r="J132" s="932"/>
      <c r="K132" s="935"/>
      <c r="L132" s="936"/>
      <c r="M132" s="937"/>
      <c r="N132" s="938"/>
      <c r="O132" s="939"/>
      <c r="P132" s="933"/>
      <c r="Q132" s="978">
        <f t="shared" si="42"/>
        <v>0</v>
      </c>
      <c r="R132" s="52"/>
      <c r="S132" s="274"/>
      <c r="T132" s="535"/>
      <c r="U132" s="354"/>
      <c r="V132" s="535"/>
      <c r="W132" s="520">
        <f t="shared" si="43"/>
        <v>0</v>
      </c>
      <c r="Y132" s="573"/>
      <c r="Z132" s="574"/>
      <c r="AA132" s="575"/>
    </row>
    <row r="133" spans="1:27" ht="24" customHeight="1" thickBot="1">
      <c r="A133" s="1">
        <f t="shared" si="25"/>
        <v>121</v>
      </c>
      <c r="B133" s="580" t="s">
        <v>120</v>
      </c>
      <c r="C133" s="304">
        <f>SUM(C128:C132)</f>
        <v>48</v>
      </c>
      <c r="D133" s="308">
        <f>SUM(D124:D132)</f>
        <v>63278.97</v>
      </c>
      <c r="E133" s="304">
        <f>SUM(E128:E132)</f>
        <v>0</v>
      </c>
      <c r="F133" s="308">
        <f>SUM(F124:F132)</f>
        <v>0</v>
      </c>
      <c r="G133" s="304">
        <f>SUM(G128:G132)</f>
        <v>48</v>
      </c>
      <c r="H133" s="308">
        <f>SUM(H124:H132)</f>
        <v>63278.97</v>
      </c>
      <c r="I133" s="304">
        <f>I125+I127+I126</f>
        <v>7</v>
      </c>
      <c r="J133" s="483">
        <f>SUM(J124:J132)</f>
        <v>1854.16</v>
      </c>
      <c r="K133" s="304">
        <f>K125+K127+K126</f>
        <v>2</v>
      </c>
      <c r="L133" s="310">
        <f>SUM(L124:L132)</f>
        <v>2236</v>
      </c>
      <c r="M133" s="309">
        <f>SUM(M124:M132)</f>
        <v>0</v>
      </c>
      <c r="N133" s="550">
        <f>N125+N127+N126</f>
        <v>10</v>
      </c>
      <c r="O133" s="305">
        <f>SUM(O124:O132)</f>
        <v>6072</v>
      </c>
      <c r="P133" s="308">
        <f>SUM(P124:P132)</f>
        <v>0</v>
      </c>
      <c r="Q133" s="309">
        <f>SUM(Q124:Q132)</f>
        <v>73441.13</v>
      </c>
      <c r="R133" s="27"/>
      <c r="S133" s="415">
        <f>SUM(S124:S132)</f>
        <v>0</v>
      </c>
      <c r="T133" s="268">
        <f>SUM(T124:T132)</f>
        <v>0</v>
      </c>
      <c r="U133" s="493">
        <f>SUM(U124:U132)</f>
        <v>0</v>
      </c>
      <c r="V133" s="268">
        <f>SUM(V124:V132)</f>
        <v>0</v>
      </c>
      <c r="W133" s="494">
        <f>SUM(W124:W132)</f>
        <v>0</v>
      </c>
      <c r="Y133" s="573"/>
      <c r="Z133" s="574"/>
      <c r="AA133" s="575"/>
    </row>
    <row r="134" spans="1:27" ht="30" customHeight="1" thickBot="1">
      <c r="A134" s="1">
        <f t="shared" si="25"/>
        <v>122</v>
      </c>
      <c r="B134" s="610" t="s">
        <v>121</v>
      </c>
      <c r="C134" s="490">
        <f>C124</f>
        <v>744</v>
      </c>
      <c r="D134" s="492">
        <f aca="true" t="shared" si="44" ref="D134:Q134">D123+D133</f>
        <v>762091.14</v>
      </c>
      <c r="E134" s="490">
        <f>E123+E133</f>
        <v>3</v>
      </c>
      <c r="F134" s="492">
        <f>F123+F133</f>
        <v>6750.790000000001</v>
      </c>
      <c r="G134" s="490">
        <f t="shared" si="44"/>
        <v>792</v>
      </c>
      <c r="H134" s="492">
        <f t="shared" si="44"/>
        <v>768841.9299999999</v>
      </c>
      <c r="I134" s="490">
        <f t="shared" si="44"/>
        <v>476</v>
      </c>
      <c r="J134" s="489">
        <f t="shared" si="44"/>
        <v>235698.21</v>
      </c>
      <c r="K134" s="490">
        <f t="shared" si="44"/>
        <v>79</v>
      </c>
      <c r="L134" s="486">
        <f t="shared" si="44"/>
        <v>128800.2</v>
      </c>
      <c r="M134" s="491">
        <f t="shared" si="44"/>
        <v>0</v>
      </c>
      <c r="N134" s="611">
        <f t="shared" si="44"/>
        <v>678</v>
      </c>
      <c r="O134" s="488">
        <f t="shared" si="44"/>
        <v>703153.4700000001</v>
      </c>
      <c r="P134" s="492">
        <f t="shared" si="44"/>
        <v>0</v>
      </c>
      <c r="Q134" s="491">
        <f t="shared" si="44"/>
        <v>1836493.81</v>
      </c>
      <c r="R134" s="169"/>
      <c r="S134" s="415">
        <f>S123+S133</f>
        <v>0</v>
      </c>
      <c r="T134" s="494">
        <f>+T123+T133</f>
        <v>204</v>
      </c>
      <c r="U134" s="493">
        <f>+U123+U133</f>
        <v>0</v>
      </c>
      <c r="V134" s="494">
        <f>+V123+V133</f>
        <v>663</v>
      </c>
      <c r="W134" s="494">
        <f>SUM(W123+W133)</f>
        <v>867</v>
      </c>
      <c r="Y134" s="573"/>
      <c r="Z134" s="574"/>
      <c r="AA134" s="575"/>
    </row>
    <row r="135" spans="4:27" ht="15">
      <c r="D135" s="612"/>
      <c r="Q135" s="612"/>
      <c r="R135" s="613"/>
      <c r="Y135" s="573"/>
      <c r="Z135" s="574"/>
      <c r="AA135" s="575"/>
    </row>
    <row r="136" spans="12:17" ht="15">
      <c r="L136" s="612"/>
      <c r="O136" s="612"/>
      <c r="Q136" s="612"/>
    </row>
    <row r="138" ht="15">
      <c r="Q138" s="614"/>
    </row>
    <row r="139" ht="15">
      <c r="Q139" s="614"/>
    </row>
    <row r="140" ht="15">
      <c r="D140" s="612"/>
    </row>
  </sheetData>
  <sheetProtection/>
  <mergeCells count="34">
    <mergeCell ref="Y9:Y11"/>
    <mergeCell ref="Z9:Z11"/>
    <mergeCell ref="M9:M11"/>
    <mergeCell ref="N9:N11"/>
    <mergeCell ref="O9:O11"/>
    <mergeCell ref="P9:P11"/>
    <mergeCell ref="Q9:Q11"/>
    <mergeCell ref="S9:S11"/>
    <mergeCell ref="AA9:AA11"/>
    <mergeCell ref="B12:Q12"/>
    <mergeCell ref="S12:W12"/>
    <mergeCell ref="B50:Q50"/>
    <mergeCell ref="S50:W50"/>
    <mergeCell ref="Y50:AA50"/>
    <mergeCell ref="T9:T11"/>
    <mergeCell ref="U9:U11"/>
    <mergeCell ref="V9:V11"/>
    <mergeCell ref="W9:W11"/>
    <mergeCell ref="G9:G11"/>
    <mergeCell ref="H9:H11"/>
    <mergeCell ref="I9:I11"/>
    <mergeCell ref="J9:J11"/>
    <mergeCell ref="K9:K11"/>
    <mergeCell ref="L9:L11"/>
    <mergeCell ref="B1:D1"/>
    <mergeCell ref="B2:AA2"/>
    <mergeCell ref="B7:B11"/>
    <mergeCell ref="S7:W7"/>
    <mergeCell ref="S8:W8"/>
    <mergeCell ref="Y8:AA8"/>
    <mergeCell ref="C9:C11"/>
    <mergeCell ref="D9:D11"/>
    <mergeCell ref="E9:E11"/>
    <mergeCell ref="F9:F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40"/>
  <sheetViews>
    <sheetView zoomScale="84" zoomScaleNormal="84" zoomScalePageLayoutView="0" workbookViewId="0" topLeftCell="J119">
      <selection activeCell="A36" sqref="A36"/>
    </sheetView>
  </sheetViews>
  <sheetFormatPr defaultColWidth="11.421875" defaultRowHeight="15"/>
  <cols>
    <col min="1" max="1" width="5.140625" style="1" customWidth="1"/>
    <col min="2" max="2" width="39.28125" style="1" customWidth="1"/>
    <col min="3" max="3" width="5.7109375" style="1" customWidth="1"/>
    <col min="4" max="4" width="16.00390625" style="1" customWidth="1"/>
    <col min="5" max="5" width="5.7109375" style="1" customWidth="1"/>
    <col min="6" max="6" width="16.00390625" style="1" customWidth="1"/>
    <col min="7" max="7" width="5.7109375" style="1" customWidth="1"/>
    <col min="8" max="8" width="16.00390625" style="1" customWidth="1"/>
    <col min="9" max="9" width="5.7109375" style="1" customWidth="1"/>
    <col min="10" max="10" width="15.57421875" style="1" customWidth="1"/>
    <col min="11" max="11" width="5.7109375" style="1" customWidth="1"/>
    <col min="12" max="12" width="16.28125" style="1" customWidth="1"/>
    <col min="13" max="13" width="11.28125" style="1" customWidth="1"/>
    <col min="14" max="14" width="6.57421875" style="504" customWidth="1"/>
    <col min="15" max="15" width="16.57421875" style="1" customWidth="1"/>
    <col min="16" max="16" width="12.7109375" style="1" customWidth="1"/>
    <col min="17" max="17" width="16.8515625" style="1" customWidth="1"/>
    <col min="18" max="18" width="1.7109375" style="1" customWidth="1"/>
    <col min="19" max="19" width="8.57421875" style="1" customWidth="1"/>
    <col min="20" max="20" width="14.140625" style="1" customWidth="1"/>
    <col min="21" max="21" width="8.57421875" style="1" customWidth="1"/>
    <col min="22" max="22" width="14.57421875" style="1" customWidth="1"/>
    <col min="23" max="23" width="11.7109375" style="1" customWidth="1"/>
    <col min="24" max="24" width="1.7109375" style="1" customWidth="1"/>
    <col min="25" max="25" width="39.57421875" style="1" customWidth="1"/>
    <col min="26" max="26" width="5.7109375" style="1" customWidth="1"/>
    <col min="27" max="27" width="17.00390625" style="1" customWidth="1"/>
    <col min="28" max="16384" width="11.421875" style="1" customWidth="1"/>
  </cols>
  <sheetData>
    <row r="1" spans="2:26" ht="15">
      <c r="B1" s="1141" t="s">
        <v>0</v>
      </c>
      <c r="C1" s="1141"/>
      <c r="D1" s="1141"/>
      <c r="E1" s="2"/>
      <c r="F1" s="2"/>
      <c r="G1" s="2"/>
      <c r="H1" s="2"/>
      <c r="I1" s="2"/>
      <c r="J1" s="2"/>
      <c r="K1" s="499"/>
      <c r="L1" s="499"/>
      <c r="M1" s="499"/>
      <c r="N1" s="500"/>
      <c r="O1" s="499"/>
      <c r="P1" s="2"/>
      <c r="Q1" s="2"/>
      <c r="R1" s="2"/>
      <c r="S1" s="2"/>
      <c r="T1" s="2"/>
      <c r="U1" s="2"/>
      <c r="V1" s="2"/>
      <c r="W1" s="2"/>
      <c r="Z1" s="501" t="s">
        <v>142</v>
      </c>
    </row>
    <row r="2" spans="2:27" ht="15">
      <c r="B2" s="1143" t="s">
        <v>163</v>
      </c>
      <c r="C2" s="1143"/>
      <c r="D2" s="1143"/>
      <c r="E2" s="1143"/>
      <c r="F2" s="1143"/>
      <c r="G2" s="1143"/>
      <c r="H2" s="1143"/>
      <c r="I2" s="1143"/>
      <c r="J2" s="1143"/>
      <c r="K2" s="1143"/>
      <c r="L2" s="1143"/>
      <c r="M2" s="1143"/>
      <c r="N2" s="1143"/>
      <c r="O2" s="1143"/>
      <c r="P2" s="1143"/>
      <c r="Q2" s="1143"/>
      <c r="R2" s="1143"/>
      <c r="S2" s="1143"/>
      <c r="T2" s="1143"/>
      <c r="U2" s="1143"/>
      <c r="V2" s="1143"/>
      <c r="W2" s="1143"/>
      <c r="X2" s="1143"/>
      <c r="Y2" s="1143"/>
      <c r="Z2" s="1143"/>
      <c r="AA2" s="1143"/>
    </row>
    <row r="3" spans="2:23" ht="15">
      <c r="B3" s="3" t="s">
        <v>123</v>
      </c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02"/>
      <c r="O3" s="5"/>
      <c r="P3" s="5"/>
      <c r="Q3" s="5"/>
      <c r="R3" s="6"/>
      <c r="S3" s="6"/>
      <c r="T3" s="6"/>
      <c r="U3" s="6"/>
      <c r="V3" s="6"/>
      <c r="W3" s="6"/>
    </row>
    <row r="4" spans="2:18" ht="15">
      <c r="B4" s="3" t="s">
        <v>124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02"/>
      <c r="O4" s="5"/>
      <c r="Q4" s="5"/>
      <c r="R4" s="5"/>
    </row>
    <row r="5" spans="2:23" ht="16.5" customHeight="1" thickBot="1">
      <c r="B5" s="7" t="s">
        <v>144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503"/>
      <c r="O5" s="7"/>
      <c r="P5" s="7"/>
      <c r="Q5" s="7"/>
      <c r="R5" s="5"/>
      <c r="W5" s="9"/>
    </row>
    <row r="6" spans="2:27" ht="16.5" customHeight="1" hidden="1" thickBot="1">
      <c r="B6" s="1">
        <v>1</v>
      </c>
      <c r="C6" s="1">
        <f>B6+1</f>
        <v>2</v>
      </c>
      <c r="D6" s="1">
        <f aca="true" t="shared" si="0" ref="D6:AA6">C6+1</f>
        <v>3</v>
      </c>
      <c r="E6" s="1">
        <f>D6+1</f>
        <v>4</v>
      </c>
      <c r="F6" s="1">
        <f>E6+1</f>
        <v>5</v>
      </c>
      <c r="G6" s="1">
        <f t="shared" si="0"/>
        <v>6</v>
      </c>
      <c r="H6" s="1">
        <f t="shared" si="0"/>
        <v>7</v>
      </c>
      <c r="I6" s="1">
        <f t="shared" si="0"/>
        <v>8</v>
      </c>
      <c r="J6" s="1">
        <f t="shared" si="0"/>
        <v>9</v>
      </c>
      <c r="K6" s="1">
        <f t="shared" si="0"/>
        <v>10</v>
      </c>
      <c r="L6" s="1">
        <f t="shared" si="0"/>
        <v>11</v>
      </c>
      <c r="M6" s="1">
        <f t="shared" si="0"/>
        <v>12</v>
      </c>
      <c r="N6" s="504">
        <f t="shared" si="0"/>
        <v>13</v>
      </c>
      <c r="O6" s="1">
        <f t="shared" si="0"/>
        <v>14</v>
      </c>
      <c r="P6" s="1">
        <f t="shared" si="0"/>
        <v>15</v>
      </c>
      <c r="Q6" s="1">
        <f t="shared" si="0"/>
        <v>16</v>
      </c>
      <c r="R6" s="1">
        <f t="shared" si="0"/>
        <v>17</v>
      </c>
      <c r="S6" s="1">
        <f t="shared" si="0"/>
        <v>18</v>
      </c>
      <c r="T6" s="1">
        <f t="shared" si="0"/>
        <v>19</v>
      </c>
      <c r="U6" s="1">
        <f t="shared" si="0"/>
        <v>20</v>
      </c>
      <c r="V6" s="1">
        <f t="shared" si="0"/>
        <v>21</v>
      </c>
      <c r="W6" s="1">
        <f t="shared" si="0"/>
        <v>22</v>
      </c>
      <c r="X6" s="1">
        <f t="shared" si="0"/>
        <v>23</v>
      </c>
      <c r="Y6" s="1">
        <f t="shared" si="0"/>
        <v>24</v>
      </c>
      <c r="Z6" s="1">
        <f t="shared" si="0"/>
        <v>25</v>
      </c>
      <c r="AA6" s="1">
        <f t="shared" si="0"/>
        <v>26</v>
      </c>
    </row>
    <row r="7" spans="2:27" ht="13.5" customHeight="1" thickBot="1">
      <c r="B7" s="1139" t="s">
        <v>145</v>
      </c>
      <c r="C7" s="10" t="s">
        <v>2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505"/>
      <c r="O7" s="11"/>
      <c r="P7" s="11"/>
      <c r="Q7" s="12"/>
      <c r="R7" s="13"/>
      <c r="S7" s="1116" t="s">
        <v>3</v>
      </c>
      <c r="T7" s="1144"/>
      <c r="U7" s="1144"/>
      <c r="V7" s="1144"/>
      <c r="W7" s="1145"/>
      <c r="Y7" s="10" t="s">
        <v>2</v>
      </c>
      <c r="Z7" s="11"/>
      <c r="AA7" s="506"/>
    </row>
    <row r="8" spans="2:27" ht="13.5" customHeight="1" thickBot="1">
      <c r="B8" s="1140"/>
      <c r="C8" s="507" t="s">
        <v>146</v>
      </c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9"/>
      <c r="O8" s="508"/>
      <c r="P8" s="508"/>
      <c r="Q8" s="510"/>
      <c r="R8" s="14"/>
      <c r="S8" s="1113"/>
      <c r="T8" s="1114"/>
      <c r="U8" s="1114"/>
      <c r="V8" s="1114"/>
      <c r="W8" s="1115"/>
      <c r="Y8" s="1116" t="s">
        <v>5</v>
      </c>
      <c r="Z8" s="1117"/>
      <c r="AA8" s="1118"/>
    </row>
    <row r="9" spans="2:27" ht="12.75" customHeight="1">
      <c r="B9" s="1140"/>
      <c r="C9" s="1181" t="s">
        <v>6</v>
      </c>
      <c r="D9" s="1184" t="s">
        <v>147</v>
      </c>
      <c r="E9" s="1181" t="s">
        <v>6</v>
      </c>
      <c r="F9" s="1184" t="s">
        <v>148</v>
      </c>
      <c r="G9" s="1131" t="s">
        <v>10</v>
      </c>
      <c r="H9" s="1128" t="s">
        <v>11</v>
      </c>
      <c r="I9" s="1187" t="s">
        <v>8</v>
      </c>
      <c r="J9" s="1184" t="s">
        <v>12</v>
      </c>
      <c r="K9" s="1187" t="s">
        <v>8</v>
      </c>
      <c r="L9" s="1181" t="s">
        <v>13</v>
      </c>
      <c r="M9" s="1197" t="s">
        <v>149</v>
      </c>
      <c r="N9" s="1187" t="s">
        <v>8</v>
      </c>
      <c r="O9" s="1181" t="s">
        <v>15</v>
      </c>
      <c r="P9" s="1197" t="s">
        <v>150</v>
      </c>
      <c r="Q9" s="1181" t="s">
        <v>151</v>
      </c>
      <c r="R9" s="15"/>
      <c r="S9" s="1133" t="s">
        <v>152</v>
      </c>
      <c r="T9" s="1136" t="s">
        <v>153</v>
      </c>
      <c r="U9" s="1133" t="s">
        <v>154</v>
      </c>
      <c r="V9" s="1136" t="s">
        <v>155</v>
      </c>
      <c r="W9" s="1194" t="s">
        <v>136</v>
      </c>
      <c r="Y9" s="1139" t="s">
        <v>1</v>
      </c>
      <c r="Z9" s="1146" t="s">
        <v>8</v>
      </c>
      <c r="AA9" s="1123" t="s">
        <v>21</v>
      </c>
    </row>
    <row r="10" spans="2:27" ht="12.75" customHeight="1">
      <c r="B10" s="1140"/>
      <c r="C10" s="1182"/>
      <c r="D10" s="1185"/>
      <c r="E10" s="1198"/>
      <c r="F10" s="1200"/>
      <c r="G10" s="1161"/>
      <c r="H10" s="1129"/>
      <c r="I10" s="1182"/>
      <c r="J10" s="1185"/>
      <c r="K10" s="1182"/>
      <c r="L10" s="1182"/>
      <c r="M10" s="1185"/>
      <c r="N10" s="1182"/>
      <c r="O10" s="1182"/>
      <c r="P10" s="1185"/>
      <c r="Q10" s="1182"/>
      <c r="R10" s="17"/>
      <c r="S10" s="1134"/>
      <c r="T10" s="1137"/>
      <c r="U10" s="1134"/>
      <c r="V10" s="1137"/>
      <c r="W10" s="1195"/>
      <c r="Y10" s="1140"/>
      <c r="Z10" s="1147"/>
      <c r="AA10" s="1124"/>
    </row>
    <row r="11" spans="2:27" ht="39" customHeight="1" thickBot="1">
      <c r="B11" s="1140"/>
      <c r="C11" s="1183"/>
      <c r="D11" s="1186"/>
      <c r="E11" s="1199"/>
      <c r="F11" s="1201"/>
      <c r="G11" s="1163"/>
      <c r="H11" s="1130"/>
      <c r="I11" s="1183"/>
      <c r="J11" s="1186"/>
      <c r="K11" s="1183"/>
      <c r="L11" s="1183"/>
      <c r="M11" s="1186"/>
      <c r="N11" s="1183"/>
      <c r="O11" s="1183"/>
      <c r="P11" s="1186"/>
      <c r="Q11" s="1183"/>
      <c r="R11" s="17"/>
      <c r="S11" s="1135"/>
      <c r="T11" s="1138"/>
      <c r="U11" s="1135"/>
      <c r="V11" s="1138"/>
      <c r="W11" s="1196"/>
      <c r="Y11" s="1140"/>
      <c r="Z11" s="1148"/>
      <c r="AA11" s="1125"/>
    </row>
    <row r="12" spans="2:27" ht="13.5" customHeight="1" thickBot="1">
      <c r="B12" s="1175" t="s">
        <v>26</v>
      </c>
      <c r="C12" s="1176"/>
      <c r="D12" s="1176"/>
      <c r="E12" s="1176"/>
      <c r="F12" s="1176"/>
      <c r="G12" s="1176"/>
      <c r="H12" s="1176"/>
      <c r="I12" s="1176"/>
      <c r="J12" s="1176"/>
      <c r="K12" s="1176"/>
      <c r="L12" s="1176"/>
      <c r="M12" s="1176"/>
      <c r="N12" s="1176"/>
      <c r="O12" s="1176"/>
      <c r="P12" s="1176"/>
      <c r="Q12" s="1177"/>
      <c r="R12" s="17"/>
      <c r="S12" s="1155" t="s">
        <v>26</v>
      </c>
      <c r="T12" s="1156"/>
      <c r="U12" s="1156"/>
      <c r="V12" s="1156"/>
      <c r="W12" s="1157"/>
      <c r="Y12" s="20" t="s">
        <v>26</v>
      </c>
      <c r="Z12" s="21"/>
      <c r="AA12" s="22"/>
    </row>
    <row r="13" spans="1:27" ht="23.25" customHeight="1" thickBot="1">
      <c r="A13" s="1">
        <v>1</v>
      </c>
      <c r="B13" s="511" t="s">
        <v>27</v>
      </c>
      <c r="C13" s="199">
        <f>SUM(C14:C22)</f>
        <v>11</v>
      </c>
      <c r="D13" s="204">
        <f aca="true" t="shared" si="1" ref="D13:Q13">SUM(D14:D22)</f>
        <v>24200.97</v>
      </c>
      <c r="E13" s="203">
        <f>SUM(E14:E22)</f>
        <v>0</v>
      </c>
      <c r="F13" s="204">
        <f>SUM(F14:F22)</f>
        <v>0</v>
      </c>
      <c r="G13" s="203">
        <f>SUM(G14:G22)</f>
        <v>11</v>
      </c>
      <c r="H13" s="204">
        <f t="shared" si="1"/>
        <v>24200.97</v>
      </c>
      <c r="I13" s="203">
        <f t="shared" si="1"/>
        <v>0</v>
      </c>
      <c r="J13" s="204">
        <f t="shared" si="1"/>
        <v>0</v>
      </c>
      <c r="K13" s="199">
        <f t="shared" si="1"/>
        <v>11</v>
      </c>
      <c r="L13" s="206">
        <f t="shared" si="1"/>
        <v>49216.46</v>
      </c>
      <c r="M13" s="205">
        <f t="shared" si="1"/>
        <v>0</v>
      </c>
      <c r="N13" s="340">
        <f t="shared" si="1"/>
        <v>0</v>
      </c>
      <c r="O13" s="200">
        <f t="shared" si="1"/>
        <v>0</v>
      </c>
      <c r="P13" s="204">
        <f t="shared" si="1"/>
        <v>0</v>
      </c>
      <c r="Q13" s="205">
        <f t="shared" si="1"/>
        <v>73417.43</v>
      </c>
      <c r="R13" s="207"/>
      <c r="S13" s="208">
        <f>SUM(S14:S22)</f>
        <v>0</v>
      </c>
      <c r="T13" s="262">
        <f>SUM(T14:T22)</f>
        <v>0</v>
      </c>
      <c r="U13" s="512">
        <f>SUM(U14:U22)</f>
        <v>0</v>
      </c>
      <c r="V13" s="262">
        <f>SUM(V14:V22)</f>
        <v>0</v>
      </c>
      <c r="W13" s="205">
        <f>SUM(W14:W22)</f>
        <v>0</v>
      </c>
      <c r="X13" s="210"/>
      <c r="Y13" s="23" t="s">
        <v>27</v>
      </c>
      <c r="Z13" s="263">
        <f>SUM(Z14:Z22)</f>
        <v>4</v>
      </c>
      <c r="AA13" s="204">
        <f>SUM(AA14:AA22)</f>
        <v>6359.27</v>
      </c>
    </row>
    <row r="14" spans="1:27" ht="15.75">
      <c r="A14" s="1">
        <f aca="true" t="shared" si="2" ref="A14:A77">A13+1</f>
        <v>2</v>
      </c>
      <c r="B14" s="513" t="s">
        <v>28</v>
      </c>
      <c r="C14" s="214"/>
      <c r="D14" s="514"/>
      <c r="E14" s="218"/>
      <c r="F14" s="219"/>
      <c r="G14" s="218"/>
      <c r="H14" s="219"/>
      <c r="I14" s="220"/>
      <c r="J14" s="221"/>
      <c r="K14" s="214"/>
      <c r="L14" s="515"/>
      <c r="M14" s="514"/>
      <c r="N14" s="516"/>
      <c r="O14" s="224"/>
      <c r="P14" s="517"/>
      <c r="Q14" s="518">
        <f>H14+J14+L14+M14+O14+P14</f>
        <v>0</v>
      </c>
      <c r="R14" s="207"/>
      <c r="S14" s="226"/>
      <c r="T14" s="519"/>
      <c r="U14" s="226"/>
      <c r="V14" s="519"/>
      <c r="W14" s="520">
        <f>SUM(S14:V14)</f>
        <v>0</v>
      </c>
      <c r="X14" s="210"/>
      <c r="Y14" s="181"/>
      <c r="Z14" s="521"/>
      <c r="AA14" s="230"/>
    </row>
    <row r="15" spans="1:27" ht="14.25" customHeight="1">
      <c r="A15" s="1">
        <f t="shared" si="2"/>
        <v>3</v>
      </c>
      <c r="B15" s="522" t="s">
        <v>29</v>
      </c>
      <c r="C15" s="112"/>
      <c r="D15" s="239"/>
      <c r="E15" s="235"/>
      <c r="F15" s="236"/>
      <c r="G15" s="235"/>
      <c r="H15" s="236"/>
      <c r="I15" s="237"/>
      <c r="J15" s="238"/>
      <c r="K15" s="112"/>
      <c r="L15" s="232"/>
      <c r="M15" s="239"/>
      <c r="N15" s="523"/>
      <c r="O15" s="241"/>
      <c r="P15" s="238"/>
      <c r="Q15" s="518">
        <f>H15+J15+L15+M15+O15+P15</f>
        <v>0</v>
      </c>
      <c r="R15" s="242"/>
      <c r="S15" s="243"/>
      <c r="T15" s="465"/>
      <c r="U15" s="243"/>
      <c r="V15" s="465"/>
      <c r="W15" s="520">
        <f>SUM(S15:V15)</f>
        <v>0</v>
      </c>
      <c r="X15" s="210"/>
      <c r="Y15" s="89" t="s">
        <v>29</v>
      </c>
      <c r="Z15" s="524"/>
      <c r="AA15" s="247"/>
    </row>
    <row r="16" spans="1:27" ht="15.75">
      <c r="A16" s="1">
        <f t="shared" si="2"/>
        <v>4</v>
      </c>
      <c r="B16" s="522" t="s">
        <v>30</v>
      </c>
      <c r="C16" s="112"/>
      <c r="D16" s="239"/>
      <c r="E16" s="235"/>
      <c r="F16" s="236"/>
      <c r="G16" s="235"/>
      <c r="H16" s="236"/>
      <c r="I16" s="237"/>
      <c r="J16" s="238"/>
      <c r="K16" s="112"/>
      <c r="L16" s="232"/>
      <c r="M16" s="239"/>
      <c r="N16" s="523"/>
      <c r="O16" s="241"/>
      <c r="P16" s="238"/>
      <c r="Q16" s="518">
        <f>H16+J16+L16+M16+O16+P16</f>
        <v>0</v>
      </c>
      <c r="R16" s="242"/>
      <c r="S16" s="243"/>
      <c r="T16" s="465"/>
      <c r="U16" s="243"/>
      <c r="V16" s="465"/>
      <c r="W16" s="520">
        <f aca="true" t="shared" si="3" ref="W16:W42">SUM(S16:V16)</f>
        <v>0</v>
      </c>
      <c r="X16" s="210"/>
      <c r="Y16" s="89" t="s">
        <v>30</v>
      </c>
      <c r="Z16" s="524"/>
      <c r="AA16" s="247"/>
    </row>
    <row r="17" spans="1:27" ht="15.75">
      <c r="A17" s="1">
        <f t="shared" si="2"/>
        <v>5</v>
      </c>
      <c r="B17" s="522" t="s">
        <v>31</v>
      </c>
      <c r="C17" s="112"/>
      <c r="D17" s="239"/>
      <c r="E17" s="235"/>
      <c r="F17" s="236"/>
      <c r="G17" s="235"/>
      <c r="H17" s="236"/>
      <c r="I17" s="237"/>
      <c r="J17" s="238"/>
      <c r="K17" s="112"/>
      <c r="L17" s="232"/>
      <c r="M17" s="239"/>
      <c r="N17" s="523"/>
      <c r="O17" s="241"/>
      <c r="P17" s="238"/>
      <c r="Q17" s="518">
        <f>H17+J17+L17+M17+O17+P17</f>
        <v>0</v>
      </c>
      <c r="R17" s="242"/>
      <c r="S17" s="243"/>
      <c r="T17" s="465"/>
      <c r="U17" s="243"/>
      <c r="V17" s="465"/>
      <c r="W17" s="520">
        <f t="shared" si="3"/>
        <v>0</v>
      </c>
      <c r="X17" s="210"/>
      <c r="Y17" s="89" t="s">
        <v>31</v>
      </c>
      <c r="Z17" s="524"/>
      <c r="AA17" s="247"/>
    </row>
    <row r="18" spans="1:27" ht="15.75">
      <c r="A18" s="1">
        <f t="shared" si="2"/>
        <v>6</v>
      </c>
      <c r="B18" s="522" t="s">
        <v>32</v>
      </c>
      <c r="C18" s="112">
        <v>1</v>
      </c>
      <c r="D18" s="239">
        <v>3717.44</v>
      </c>
      <c r="E18" s="235"/>
      <c r="F18" s="236"/>
      <c r="G18" s="235">
        <f aca="true" t="shared" si="4" ref="G18:H20">C18+E18</f>
        <v>1</v>
      </c>
      <c r="H18" s="236">
        <f t="shared" si="4"/>
        <v>3717.44</v>
      </c>
      <c r="I18" s="237"/>
      <c r="J18" s="238"/>
      <c r="K18" s="248">
        <v>1</v>
      </c>
      <c r="L18" s="232">
        <v>8658</v>
      </c>
      <c r="M18" s="239"/>
      <c r="N18" s="523"/>
      <c r="O18" s="241"/>
      <c r="P18" s="238"/>
      <c r="Q18" s="518">
        <f>H18+J18+L18+M18+O18+P18</f>
        <v>12375.44</v>
      </c>
      <c r="R18" s="242"/>
      <c r="S18" s="243"/>
      <c r="T18" s="465"/>
      <c r="U18" s="243"/>
      <c r="V18" s="465"/>
      <c r="W18" s="520">
        <f t="shared" si="3"/>
        <v>0</v>
      </c>
      <c r="X18" s="210"/>
      <c r="Y18" s="89" t="s">
        <v>32</v>
      </c>
      <c r="Z18" s="524"/>
      <c r="AA18" s="247"/>
    </row>
    <row r="19" spans="1:27" ht="15.75">
      <c r="A19" s="1">
        <f t="shared" si="2"/>
        <v>7</v>
      </c>
      <c r="B19" s="522" t="s">
        <v>33</v>
      </c>
      <c r="C19" s="112">
        <v>3</v>
      </c>
      <c r="D19" s="239">
        <v>8267.23</v>
      </c>
      <c r="E19" s="235"/>
      <c r="F19" s="236"/>
      <c r="G19" s="235">
        <f t="shared" si="4"/>
        <v>3</v>
      </c>
      <c r="H19" s="236">
        <f t="shared" si="4"/>
        <v>8267.23</v>
      </c>
      <c r="I19" s="237"/>
      <c r="J19" s="238"/>
      <c r="K19" s="248">
        <v>3</v>
      </c>
      <c r="L19" s="232">
        <v>16374</v>
      </c>
      <c r="M19" s="239"/>
      <c r="N19" s="523"/>
      <c r="O19" s="241"/>
      <c r="P19" s="238"/>
      <c r="Q19" s="518">
        <f aca="true" t="shared" si="5" ref="Q19:Q48">H19+J19+L19+M19+O19+P19</f>
        <v>24641.23</v>
      </c>
      <c r="R19" s="242"/>
      <c r="S19" s="243"/>
      <c r="T19" s="465"/>
      <c r="U19" s="243"/>
      <c r="V19" s="465"/>
      <c r="W19" s="520">
        <f t="shared" si="3"/>
        <v>0</v>
      </c>
      <c r="X19" s="210"/>
      <c r="Y19" s="89" t="s">
        <v>33</v>
      </c>
      <c r="Z19" s="524">
        <v>1</v>
      </c>
      <c r="AA19" s="247">
        <v>2007.01</v>
      </c>
    </row>
    <row r="20" spans="1:27" ht="15.75">
      <c r="A20" s="1">
        <f t="shared" si="2"/>
        <v>8</v>
      </c>
      <c r="B20" s="522" t="s">
        <v>34</v>
      </c>
      <c r="C20" s="112">
        <v>7</v>
      </c>
      <c r="D20" s="239">
        <v>12216.3</v>
      </c>
      <c r="E20" s="235"/>
      <c r="F20" s="236"/>
      <c r="G20" s="235">
        <f t="shared" si="4"/>
        <v>7</v>
      </c>
      <c r="H20" s="236">
        <f t="shared" si="4"/>
        <v>12216.3</v>
      </c>
      <c r="I20" s="237"/>
      <c r="J20" s="238"/>
      <c r="K20" s="248">
        <v>7</v>
      </c>
      <c r="L20" s="232">
        <v>24184.46</v>
      </c>
      <c r="M20" s="239"/>
      <c r="N20" s="523"/>
      <c r="O20" s="241"/>
      <c r="P20" s="238"/>
      <c r="Q20" s="518">
        <f t="shared" si="5"/>
        <v>36400.759999999995</v>
      </c>
      <c r="R20" s="242"/>
      <c r="S20" s="243"/>
      <c r="T20" s="465"/>
      <c r="U20" s="243"/>
      <c r="V20" s="465"/>
      <c r="W20" s="520">
        <f t="shared" si="3"/>
        <v>0</v>
      </c>
      <c r="X20" s="210"/>
      <c r="Y20" s="89" t="s">
        <v>34</v>
      </c>
      <c r="Z20" s="524">
        <v>1</v>
      </c>
      <c r="AA20" s="247">
        <v>2701.49</v>
      </c>
    </row>
    <row r="21" spans="1:27" ht="15.75">
      <c r="A21" s="1">
        <f t="shared" si="2"/>
        <v>9</v>
      </c>
      <c r="B21" s="522" t="s">
        <v>35</v>
      </c>
      <c r="C21" s="112"/>
      <c r="D21" s="239"/>
      <c r="E21" s="235"/>
      <c r="F21" s="236"/>
      <c r="G21" s="235"/>
      <c r="H21" s="236"/>
      <c r="I21" s="237"/>
      <c r="J21" s="238"/>
      <c r="K21" s="112"/>
      <c r="L21" s="232"/>
      <c r="M21" s="239"/>
      <c r="N21" s="523"/>
      <c r="O21" s="241"/>
      <c r="P21" s="238"/>
      <c r="Q21" s="518">
        <f t="shared" si="5"/>
        <v>0</v>
      </c>
      <c r="R21" s="242"/>
      <c r="S21" s="243"/>
      <c r="T21" s="465"/>
      <c r="U21" s="243"/>
      <c r="V21" s="465"/>
      <c r="W21" s="520">
        <f t="shared" si="3"/>
        <v>0</v>
      </c>
      <c r="X21" s="210"/>
      <c r="Y21" s="89" t="s">
        <v>35</v>
      </c>
      <c r="Z21" s="524"/>
      <c r="AA21" s="247"/>
    </row>
    <row r="22" spans="1:27" ht="16.5" thickBot="1">
      <c r="A22" s="1">
        <f t="shared" si="2"/>
        <v>10</v>
      </c>
      <c r="B22" s="525" t="s">
        <v>36</v>
      </c>
      <c r="C22" s="250"/>
      <c r="D22" s="526"/>
      <c r="E22" s="254"/>
      <c r="F22" s="255"/>
      <c r="G22" s="254"/>
      <c r="H22" s="255"/>
      <c r="I22" s="256"/>
      <c r="J22" s="257"/>
      <c r="K22" s="250"/>
      <c r="L22" s="354"/>
      <c r="M22" s="526"/>
      <c r="N22" s="527"/>
      <c r="O22" s="260"/>
      <c r="P22" s="528"/>
      <c r="Q22" s="518">
        <f t="shared" si="5"/>
        <v>0</v>
      </c>
      <c r="R22" s="242"/>
      <c r="S22" s="243"/>
      <c r="T22" s="465"/>
      <c r="U22" s="243"/>
      <c r="V22" s="465"/>
      <c r="W22" s="520">
        <f t="shared" si="3"/>
        <v>0</v>
      </c>
      <c r="X22" s="210"/>
      <c r="Y22" s="89" t="s">
        <v>36</v>
      </c>
      <c r="Z22" s="524">
        <v>2</v>
      </c>
      <c r="AA22" s="247">
        <v>1650.77</v>
      </c>
    </row>
    <row r="23" spans="1:27" ht="16.5" thickBot="1">
      <c r="A23" s="1">
        <f t="shared" si="2"/>
        <v>11</v>
      </c>
      <c r="B23" s="511" t="s">
        <v>37</v>
      </c>
      <c r="C23" s="199">
        <f aca="true" t="shared" si="6" ref="C23:I23">SUM(C24:C29)</f>
        <v>13</v>
      </c>
      <c r="D23" s="262">
        <f t="shared" si="6"/>
        <v>9143.84</v>
      </c>
      <c r="E23" s="199">
        <f t="shared" si="6"/>
        <v>0</v>
      </c>
      <c r="F23" s="262">
        <f t="shared" si="6"/>
        <v>0</v>
      </c>
      <c r="G23" s="199">
        <f t="shared" si="6"/>
        <v>13</v>
      </c>
      <c r="H23" s="262">
        <f t="shared" si="6"/>
        <v>9143.84</v>
      </c>
      <c r="I23" s="263">
        <f t="shared" si="6"/>
        <v>0</v>
      </c>
      <c r="J23" s="264">
        <f>SUM(I24:I29)</f>
        <v>0</v>
      </c>
      <c r="K23" s="199">
        <f>SUM(K24:K29)</f>
        <v>10</v>
      </c>
      <c r="L23" s="206">
        <f>SUM(L24:L29)</f>
        <v>11060</v>
      </c>
      <c r="M23" s="205">
        <f>SUM(M24:M29)</f>
        <v>0</v>
      </c>
      <c r="N23" s="529">
        <f>SUM(M24:M29)</f>
        <v>0</v>
      </c>
      <c r="O23" s="266">
        <f>SUM(N24:N29)</f>
        <v>0</v>
      </c>
      <c r="P23" s="264">
        <f>SUM(O24:O29)</f>
        <v>0</v>
      </c>
      <c r="Q23" s="530">
        <f>SUM(Q24:Q29)</f>
        <v>20203.84</v>
      </c>
      <c r="R23" s="242"/>
      <c r="S23" s="208">
        <f>SUM(S24:S29)</f>
        <v>0</v>
      </c>
      <c r="T23" s="262">
        <f>SUM(T24:T29)</f>
        <v>0</v>
      </c>
      <c r="U23" s="512">
        <f>SUM(U24:U29)</f>
        <v>0</v>
      </c>
      <c r="V23" s="262">
        <f>SUM(V24:V29)</f>
        <v>0</v>
      </c>
      <c r="W23" s="494">
        <f>SUM(W24:W29)</f>
        <v>0</v>
      </c>
      <c r="X23" s="210"/>
      <c r="Y23" s="185" t="s">
        <v>137</v>
      </c>
      <c r="Z23" s="263">
        <f>SUM(Z24:Z29)</f>
        <v>10</v>
      </c>
      <c r="AA23" s="204">
        <f>SUM(AA24:AA29)</f>
        <v>6831.76</v>
      </c>
    </row>
    <row r="24" spans="1:27" ht="15.75">
      <c r="A24" s="1">
        <f t="shared" si="2"/>
        <v>12</v>
      </c>
      <c r="B24" s="513" t="s">
        <v>39</v>
      </c>
      <c r="C24" s="214"/>
      <c r="D24" s="239"/>
      <c r="E24" s="235"/>
      <c r="F24" s="269"/>
      <c r="G24" s="235"/>
      <c r="H24" s="269"/>
      <c r="I24" s="237"/>
      <c r="J24" s="221"/>
      <c r="K24" s="214"/>
      <c r="L24" s="515"/>
      <c r="M24" s="239"/>
      <c r="N24" s="523"/>
      <c r="O24" s="241"/>
      <c r="P24" s="238"/>
      <c r="Q24" s="518">
        <f t="shared" si="5"/>
        <v>0</v>
      </c>
      <c r="R24" s="242"/>
      <c r="S24" s="226"/>
      <c r="T24" s="519"/>
      <c r="U24" s="226"/>
      <c r="V24" s="519"/>
      <c r="W24" s="531">
        <f t="shared" si="3"/>
        <v>0</v>
      </c>
      <c r="X24" s="210"/>
      <c r="Y24" s="532" t="s">
        <v>40</v>
      </c>
      <c r="Z24" s="524">
        <v>3</v>
      </c>
      <c r="AA24" s="247">
        <v>1533.6</v>
      </c>
    </row>
    <row r="25" spans="1:27" ht="15.75">
      <c r="A25" s="1">
        <f t="shared" si="2"/>
        <v>13</v>
      </c>
      <c r="B25" s="533" t="s">
        <v>41</v>
      </c>
      <c r="C25" s="112"/>
      <c r="D25" s="239"/>
      <c r="E25" s="235"/>
      <c r="F25" s="236"/>
      <c r="G25" s="235"/>
      <c r="H25" s="236"/>
      <c r="I25" s="237"/>
      <c r="J25" s="238"/>
      <c r="K25" s="112"/>
      <c r="L25" s="232"/>
      <c r="M25" s="239"/>
      <c r="N25" s="523"/>
      <c r="O25" s="241"/>
      <c r="P25" s="238"/>
      <c r="Q25" s="518">
        <f t="shared" si="5"/>
        <v>0</v>
      </c>
      <c r="R25" s="242"/>
      <c r="S25" s="243"/>
      <c r="T25" s="465"/>
      <c r="U25" s="243"/>
      <c r="V25" s="465"/>
      <c r="W25" s="520">
        <f t="shared" si="3"/>
        <v>0</v>
      </c>
      <c r="X25" s="210"/>
      <c r="Y25" s="532" t="s">
        <v>42</v>
      </c>
      <c r="Z25" s="524">
        <v>1</v>
      </c>
      <c r="AA25" s="247">
        <v>781.28</v>
      </c>
    </row>
    <row r="26" spans="1:27" ht="15.75">
      <c r="A26" s="1">
        <f t="shared" si="2"/>
        <v>14</v>
      </c>
      <c r="B26" s="533" t="s">
        <v>43</v>
      </c>
      <c r="C26" s="112"/>
      <c r="D26" s="239"/>
      <c r="E26" s="235"/>
      <c r="F26" s="236"/>
      <c r="G26" s="235"/>
      <c r="H26" s="236"/>
      <c r="I26" s="237"/>
      <c r="J26" s="238"/>
      <c r="K26" s="112"/>
      <c r="L26" s="232"/>
      <c r="M26" s="239"/>
      <c r="N26" s="523"/>
      <c r="O26" s="241"/>
      <c r="P26" s="238"/>
      <c r="Q26" s="518">
        <f t="shared" si="5"/>
        <v>0</v>
      </c>
      <c r="R26" s="242"/>
      <c r="S26" s="243"/>
      <c r="T26" s="465"/>
      <c r="U26" s="243"/>
      <c r="V26" s="465"/>
      <c r="W26" s="520">
        <f t="shared" si="3"/>
        <v>0</v>
      </c>
      <c r="X26" s="210"/>
      <c r="Y26" s="532" t="s">
        <v>44</v>
      </c>
      <c r="Z26" s="524">
        <v>3</v>
      </c>
      <c r="AA26" s="247">
        <v>2332.16</v>
      </c>
    </row>
    <row r="27" spans="1:27" ht="15.75">
      <c r="A27" s="1">
        <f t="shared" si="2"/>
        <v>15</v>
      </c>
      <c r="B27" s="533" t="s">
        <v>45</v>
      </c>
      <c r="C27" s="112">
        <v>5</v>
      </c>
      <c r="D27" s="239">
        <v>3545.16</v>
      </c>
      <c r="E27" s="235"/>
      <c r="F27" s="236"/>
      <c r="G27" s="235">
        <f aca="true" t="shared" si="7" ref="G27:H29">C27+E27</f>
        <v>5</v>
      </c>
      <c r="H27" s="236">
        <f t="shared" si="7"/>
        <v>3545.16</v>
      </c>
      <c r="I27" s="237"/>
      <c r="J27" s="238"/>
      <c r="K27" s="112">
        <v>3</v>
      </c>
      <c r="L27" s="232">
        <v>3324</v>
      </c>
      <c r="M27" s="239"/>
      <c r="N27" s="523"/>
      <c r="O27" s="241"/>
      <c r="P27" s="238"/>
      <c r="Q27" s="518">
        <f t="shared" si="5"/>
        <v>6869.16</v>
      </c>
      <c r="R27" s="242"/>
      <c r="S27" s="243"/>
      <c r="T27" s="465"/>
      <c r="U27" s="243"/>
      <c r="V27" s="465"/>
      <c r="W27" s="520">
        <f t="shared" si="3"/>
        <v>0</v>
      </c>
      <c r="X27" s="210"/>
      <c r="Y27" s="532" t="s">
        <v>46</v>
      </c>
      <c r="Z27" s="524">
        <v>2</v>
      </c>
      <c r="AA27" s="247">
        <v>1403.28</v>
      </c>
    </row>
    <row r="28" spans="1:27" ht="15.75">
      <c r="A28" s="1">
        <f t="shared" si="2"/>
        <v>16</v>
      </c>
      <c r="B28" s="533" t="s">
        <v>47</v>
      </c>
      <c r="C28" s="112">
        <v>4</v>
      </c>
      <c r="D28" s="239">
        <v>2705.42</v>
      </c>
      <c r="E28" s="235"/>
      <c r="F28" s="236"/>
      <c r="G28" s="235">
        <f t="shared" si="7"/>
        <v>4</v>
      </c>
      <c r="H28" s="236">
        <f t="shared" si="7"/>
        <v>2705.42</v>
      </c>
      <c r="I28" s="237"/>
      <c r="J28" s="238"/>
      <c r="K28" s="112">
        <v>4</v>
      </c>
      <c r="L28" s="232">
        <v>4472</v>
      </c>
      <c r="M28" s="239"/>
      <c r="N28" s="523"/>
      <c r="O28" s="241"/>
      <c r="P28" s="238"/>
      <c r="Q28" s="518">
        <f t="shared" si="5"/>
        <v>7177.42</v>
      </c>
      <c r="R28" s="242"/>
      <c r="S28" s="243"/>
      <c r="T28" s="465"/>
      <c r="U28" s="243"/>
      <c r="V28" s="465"/>
      <c r="W28" s="520">
        <f t="shared" si="3"/>
        <v>0</v>
      </c>
      <c r="X28" s="210"/>
      <c r="Y28" s="532" t="s">
        <v>48</v>
      </c>
      <c r="Z28" s="524">
        <v>1</v>
      </c>
      <c r="AA28" s="247">
        <v>781.44</v>
      </c>
    </row>
    <row r="29" spans="1:27" ht="16.5" thickBot="1">
      <c r="A29" s="1">
        <f t="shared" si="2"/>
        <v>17</v>
      </c>
      <c r="B29" s="534" t="s">
        <v>49</v>
      </c>
      <c r="C29" s="250">
        <v>4</v>
      </c>
      <c r="D29" s="239">
        <v>2893.26</v>
      </c>
      <c r="E29" s="235"/>
      <c r="F29" s="255"/>
      <c r="G29" s="235">
        <f t="shared" si="7"/>
        <v>4</v>
      </c>
      <c r="H29" s="236">
        <f t="shared" si="7"/>
        <v>2893.26</v>
      </c>
      <c r="I29" s="237"/>
      <c r="J29" s="257"/>
      <c r="K29" s="250">
        <v>3</v>
      </c>
      <c r="L29" s="354">
        <v>3264</v>
      </c>
      <c r="M29" s="239"/>
      <c r="N29" s="523"/>
      <c r="O29" s="241"/>
      <c r="P29" s="238"/>
      <c r="Q29" s="518">
        <f t="shared" si="5"/>
        <v>6157.26</v>
      </c>
      <c r="R29" s="242"/>
      <c r="S29" s="274"/>
      <c r="T29" s="535"/>
      <c r="U29" s="274"/>
      <c r="V29" s="535"/>
      <c r="W29" s="536">
        <f t="shared" si="3"/>
        <v>0</v>
      </c>
      <c r="X29" s="210"/>
      <c r="Y29" s="532" t="s">
        <v>50</v>
      </c>
      <c r="Z29" s="524"/>
      <c r="AA29" s="247"/>
    </row>
    <row r="30" spans="1:27" ht="16.5" thickBot="1">
      <c r="A30" s="1">
        <f t="shared" si="2"/>
        <v>18</v>
      </c>
      <c r="B30" s="537" t="s">
        <v>51</v>
      </c>
      <c r="C30" s="199">
        <f aca="true" t="shared" si="8" ref="C30:H30">SUM(C31:C36)</f>
        <v>74</v>
      </c>
      <c r="D30" s="204">
        <f t="shared" si="8"/>
        <v>47595.35999999999</v>
      </c>
      <c r="E30" s="199">
        <f t="shared" si="8"/>
        <v>0</v>
      </c>
      <c r="F30" s="204">
        <f t="shared" si="8"/>
        <v>0</v>
      </c>
      <c r="G30" s="199">
        <f t="shared" si="8"/>
        <v>74</v>
      </c>
      <c r="H30" s="204">
        <f t="shared" si="8"/>
        <v>47595.35999999999</v>
      </c>
      <c r="I30" s="203">
        <f aca="true" t="shared" si="9" ref="I30:Q30">SUM(I31:I36)</f>
        <v>0</v>
      </c>
      <c r="J30" s="264">
        <f t="shared" si="9"/>
        <v>0</v>
      </c>
      <c r="K30" s="199">
        <f t="shared" si="9"/>
        <v>47</v>
      </c>
      <c r="L30" s="206">
        <f t="shared" si="9"/>
        <v>51648.56</v>
      </c>
      <c r="M30" s="205">
        <f t="shared" si="9"/>
        <v>0</v>
      </c>
      <c r="N30" s="529">
        <f t="shared" si="9"/>
        <v>0</v>
      </c>
      <c r="O30" s="266">
        <f t="shared" si="9"/>
        <v>0</v>
      </c>
      <c r="P30" s="264">
        <f t="shared" si="9"/>
        <v>0</v>
      </c>
      <c r="Q30" s="494">
        <f t="shared" si="9"/>
        <v>99243.92</v>
      </c>
      <c r="R30" s="207"/>
      <c r="S30" s="208">
        <f>SUM(S31:S36)</f>
        <v>0</v>
      </c>
      <c r="T30" s="204">
        <f>SUM(T31:T36)</f>
        <v>0</v>
      </c>
      <c r="U30" s="208">
        <f>SUM(U31:U36)</f>
        <v>0</v>
      </c>
      <c r="V30" s="204">
        <f>SUM(V31:V36)</f>
        <v>0</v>
      </c>
      <c r="W30" s="494">
        <f>SUM(W31:W36)</f>
        <v>0</v>
      </c>
      <c r="X30" s="210"/>
      <c r="Y30" s="538" t="s">
        <v>138</v>
      </c>
      <c r="Z30" s="263">
        <f>SUM(Z31:Z36)</f>
        <v>254</v>
      </c>
      <c r="AA30" s="204">
        <f>SUM(AA31:AA36)</f>
        <v>180040.78</v>
      </c>
    </row>
    <row r="31" spans="1:27" ht="15.75">
      <c r="A31" s="1">
        <f t="shared" si="2"/>
        <v>19</v>
      </c>
      <c r="B31" s="539" t="s">
        <v>53</v>
      </c>
      <c r="C31" s="214">
        <v>11</v>
      </c>
      <c r="D31" s="239">
        <v>6976.05</v>
      </c>
      <c r="E31" s="235"/>
      <c r="F31" s="269"/>
      <c r="G31" s="235">
        <f aca="true" t="shared" si="10" ref="G31:G36">C31+E31</f>
        <v>11</v>
      </c>
      <c r="H31" s="236">
        <f aca="true" t="shared" si="11" ref="H31:H36">D31+F31</f>
        <v>6976.05</v>
      </c>
      <c r="I31" s="280"/>
      <c r="J31" s="221"/>
      <c r="K31" s="214">
        <v>5</v>
      </c>
      <c r="L31" s="515">
        <v>5590</v>
      </c>
      <c r="M31" s="239"/>
      <c r="N31" s="523"/>
      <c r="O31" s="241"/>
      <c r="P31" s="238"/>
      <c r="Q31" s="518">
        <f t="shared" si="5"/>
        <v>12566.05</v>
      </c>
      <c r="R31" s="242"/>
      <c r="S31" s="226"/>
      <c r="T31" s="519"/>
      <c r="U31" s="226"/>
      <c r="V31" s="519"/>
      <c r="W31" s="531">
        <f t="shared" si="3"/>
        <v>0</v>
      </c>
      <c r="X31" s="210"/>
      <c r="Y31" s="89" t="s">
        <v>54</v>
      </c>
      <c r="Z31" s="524">
        <v>235</v>
      </c>
      <c r="AA31" s="247">
        <v>168800.46</v>
      </c>
    </row>
    <row r="32" spans="1:27" ht="15.75">
      <c r="A32" s="1">
        <f t="shared" si="2"/>
        <v>20</v>
      </c>
      <c r="B32" s="522" t="s">
        <v>55</v>
      </c>
      <c r="C32" s="112">
        <v>17</v>
      </c>
      <c r="D32" s="239">
        <v>11199.09</v>
      </c>
      <c r="E32" s="235"/>
      <c r="F32" s="236"/>
      <c r="G32" s="235">
        <f t="shared" si="10"/>
        <v>17</v>
      </c>
      <c r="H32" s="236">
        <f t="shared" si="11"/>
        <v>11199.09</v>
      </c>
      <c r="I32" s="237"/>
      <c r="J32" s="238"/>
      <c r="K32" s="112">
        <v>10</v>
      </c>
      <c r="L32" s="232">
        <v>11045.64</v>
      </c>
      <c r="M32" s="239"/>
      <c r="N32" s="523"/>
      <c r="O32" s="241"/>
      <c r="P32" s="238"/>
      <c r="Q32" s="518">
        <f t="shared" si="5"/>
        <v>22244.73</v>
      </c>
      <c r="R32" s="242"/>
      <c r="S32" s="243"/>
      <c r="T32" s="465"/>
      <c r="U32" s="243"/>
      <c r="V32" s="465"/>
      <c r="W32" s="520">
        <f t="shared" si="3"/>
        <v>0</v>
      </c>
      <c r="X32" s="210"/>
      <c r="Y32" s="89" t="s">
        <v>56</v>
      </c>
      <c r="Z32" s="524">
        <v>17</v>
      </c>
      <c r="AA32" s="247">
        <v>10138.91</v>
      </c>
    </row>
    <row r="33" spans="1:27" ht="15.75">
      <c r="A33" s="1">
        <f t="shared" si="2"/>
        <v>21</v>
      </c>
      <c r="B33" s="522" t="s">
        <v>57</v>
      </c>
      <c r="C33" s="112">
        <v>16</v>
      </c>
      <c r="D33" s="239">
        <v>10348.15</v>
      </c>
      <c r="E33" s="235"/>
      <c r="F33" s="236"/>
      <c r="G33" s="235">
        <f t="shared" si="10"/>
        <v>16</v>
      </c>
      <c r="H33" s="236">
        <f t="shared" si="11"/>
        <v>10348.15</v>
      </c>
      <c r="I33" s="237"/>
      <c r="J33" s="238"/>
      <c r="K33" s="112">
        <v>12</v>
      </c>
      <c r="L33" s="232">
        <v>13281.64</v>
      </c>
      <c r="M33" s="239"/>
      <c r="N33" s="523"/>
      <c r="O33" s="241"/>
      <c r="P33" s="238"/>
      <c r="Q33" s="518">
        <f t="shared" si="5"/>
        <v>23629.79</v>
      </c>
      <c r="R33" s="242"/>
      <c r="S33" s="243"/>
      <c r="T33" s="465"/>
      <c r="U33" s="243"/>
      <c r="V33" s="465"/>
      <c r="W33" s="520">
        <f t="shared" si="3"/>
        <v>0</v>
      </c>
      <c r="X33" s="210"/>
      <c r="Y33" s="89" t="s">
        <v>58</v>
      </c>
      <c r="Z33" s="524">
        <v>2</v>
      </c>
      <c r="AA33" s="247">
        <v>1101.41</v>
      </c>
    </row>
    <row r="34" spans="1:27" ht="15.75">
      <c r="A34" s="1">
        <f t="shared" si="2"/>
        <v>22</v>
      </c>
      <c r="B34" s="522" t="s">
        <v>59</v>
      </c>
      <c r="C34" s="112">
        <v>14</v>
      </c>
      <c r="D34" s="239">
        <v>8624.28</v>
      </c>
      <c r="E34" s="235"/>
      <c r="F34" s="236"/>
      <c r="G34" s="235">
        <f t="shared" si="10"/>
        <v>14</v>
      </c>
      <c r="H34" s="236">
        <f t="shared" si="11"/>
        <v>8624.28</v>
      </c>
      <c r="I34" s="237"/>
      <c r="J34" s="238"/>
      <c r="K34" s="112">
        <v>15</v>
      </c>
      <c r="L34" s="232">
        <v>16350</v>
      </c>
      <c r="M34" s="239"/>
      <c r="N34" s="523"/>
      <c r="O34" s="241"/>
      <c r="P34" s="238"/>
      <c r="Q34" s="518">
        <f t="shared" si="5"/>
        <v>24974.28</v>
      </c>
      <c r="R34" s="242"/>
      <c r="S34" s="243"/>
      <c r="T34" s="465"/>
      <c r="U34" s="243"/>
      <c r="V34" s="465"/>
      <c r="W34" s="520">
        <f t="shared" si="3"/>
        <v>0</v>
      </c>
      <c r="X34" s="210"/>
      <c r="Y34" s="89" t="s">
        <v>60</v>
      </c>
      <c r="Z34" s="524"/>
      <c r="AA34" s="247"/>
    </row>
    <row r="35" spans="1:27" ht="15.75">
      <c r="A35" s="1">
        <f t="shared" si="2"/>
        <v>23</v>
      </c>
      <c r="B35" s="522" t="s">
        <v>61</v>
      </c>
      <c r="C35" s="112">
        <v>13</v>
      </c>
      <c r="D35" s="239">
        <v>8508.66</v>
      </c>
      <c r="E35" s="235"/>
      <c r="F35" s="236"/>
      <c r="G35" s="235">
        <f t="shared" si="10"/>
        <v>13</v>
      </c>
      <c r="H35" s="236">
        <f t="shared" si="11"/>
        <v>8508.66</v>
      </c>
      <c r="I35" s="237"/>
      <c r="J35" s="238"/>
      <c r="K35" s="112">
        <v>3</v>
      </c>
      <c r="L35" s="232">
        <v>3182.46</v>
      </c>
      <c r="M35" s="239"/>
      <c r="N35" s="523"/>
      <c r="O35" s="241"/>
      <c r="P35" s="238"/>
      <c r="Q35" s="518">
        <f t="shared" si="5"/>
        <v>11691.119999999999</v>
      </c>
      <c r="R35" s="242"/>
      <c r="S35" s="243"/>
      <c r="T35" s="465"/>
      <c r="U35" s="243"/>
      <c r="V35" s="465"/>
      <c r="W35" s="520">
        <f t="shared" si="3"/>
        <v>0</v>
      </c>
      <c r="X35" s="210"/>
      <c r="Y35" s="89" t="s">
        <v>62</v>
      </c>
      <c r="Z35" s="524"/>
      <c r="AA35" s="247"/>
    </row>
    <row r="36" spans="1:27" ht="16.5" thickBot="1">
      <c r="A36" s="1">
        <f t="shared" si="2"/>
        <v>24</v>
      </c>
      <c r="B36" s="525" t="s">
        <v>63</v>
      </c>
      <c r="C36" s="112">
        <v>3</v>
      </c>
      <c r="D36" s="239">
        <v>1939.13</v>
      </c>
      <c r="E36" s="235"/>
      <c r="F36" s="255"/>
      <c r="G36" s="235">
        <f t="shared" si="10"/>
        <v>3</v>
      </c>
      <c r="H36" s="236">
        <f t="shared" si="11"/>
        <v>1939.13</v>
      </c>
      <c r="I36" s="281"/>
      <c r="J36" s="257"/>
      <c r="K36" s="250">
        <v>2</v>
      </c>
      <c r="L36" s="354">
        <v>2198.82</v>
      </c>
      <c r="M36" s="239"/>
      <c r="N36" s="523"/>
      <c r="O36" s="241"/>
      <c r="P36" s="238"/>
      <c r="Q36" s="518">
        <f t="shared" si="5"/>
        <v>4137.950000000001</v>
      </c>
      <c r="R36" s="242"/>
      <c r="S36" s="274"/>
      <c r="T36" s="535"/>
      <c r="U36" s="274"/>
      <c r="V36" s="535"/>
      <c r="W36" s="536">
        <f t="shared" si="3"/>
        <v>0</v>
      </c>
      <c r="X36" s="210"/>
      <c r="Y36" s="89" t="s">
        <v>64</v>
      </c>
      <c r="Z36" s="524"/>
      <c r="AA36" s="247"/>
    </row>
    <row r="37" spans="1:27" ht="16.5" thickBot="1">
      <c r="A37" s="1">
        <f t="shared" si="2"/>
        <v>25</v>
      </c>
      <c r="B37" s="511" t="s">
        <v>65</v>
      </c>
      <c r="C37" s="199">
        <f>SUM(C38:C42)</f>
        <v>24</v>
      </c>
      <c r="D37" s="204">
        <f aca="true" t="shared" si="12" ref="D37:Q37">SUM(D38:D42)</f>
        <v>15061.079999999998</v>
      </c>
      <c r="E37" s="199">
        <f>SUM(E38:E42)</f>
        <v>0</v>
      </c>
      <c r="F37" s="204">
        <f>SUM(F38:F42)</f>
        <v>0</v>
      </c>
      <c r="G37" s="199">
        <f>SUM(G38:G42)</f>
        <v>24</v>
      </c>
      <c r="H37" s="204">
        <f t="shared" si="12"/>
        <v>15061.079999999998</v>
      </c>
      <c r="I37" s="203">
        <f t="shared" si="12"/>
        <v>0</v>
      </c>
      <c r="J37" s="264">
        <f t="shared" si="12"/>
        <v>0</v>
      </c>
      <c r="K37" s="199">
        <f t="shared" si="12"/>
        <v>9</v>
      </c>
      <c r="L37" s="206">
        <f t="shared" si="12"/>
        <v>9637.380000000001</v>
      </c>
      <c r="M37" s="205">
        <f t="shared" si="12"/>
        <v>0</v>
      </c>
      <c r="N37" s="529">
        <f t="shared" si="12"/>
        <v>0</v>
      </c>
      <c r="O37" s="266">
        <f t="shared" si="12"/>
        <v>0</v>
      </c>
      <c r="P37" s="264">
        <f t="shared" si="12"/>
        <v>0</v>
      </c>
      <c r="Q37" s="494">
        <f t="shared" si="12"/>
        <v>24698.46</v>
      </c>
      <c r="R37" s="207"/>
      <c r="S37" s="208">
        <f>SUM(S38:S42)</f>
        <v>0</v>
      </c>
      <c r="T37" s="204">
        <f>SUM(T38:T42)</f>
        <v>0</v>
      </c>
      <c r="U37" s="208">
        <f>SUM(U38:U42)</f>
        <v>0</v>
      </c>
      <c r="V37" s="204">
        <f>SUM(V38:V42)</f>
        <v>0</v>
      </c>
      <c r="W37" s="494">
        <f>SUM(W38:W42)</f>
        <v>0</v>
      </c>
      <c r="X37" s="210"/>
      <c r="Y37" s="185" t="s">
        <v>139</v>
      </c>
      <c r="Z37" s="263">
        <f>SUM(Z38:Z42)</f>
        <v>4</v>
      </c>
      <c r="AA37" s="204">
        <f>SUM(AA38:AA42)</f>
        <v>2397.29</v>
      </c>
    </row>
    <row r="38" spans="1:27" ht="15.75">
      <c r="A38" s="1">
        <f t="shared" si="2"/>
        <v>26</v>
      </c>
      <c r="B38" s="539" t="s">
        <v>67</v>
      </c>
      <c r="C38" s="112">
        <v>3</v>
      </c>
      <c r="D38" s="239">
        <v>1873.4</v>
      </c>
      <c r="E38" s="235"/>
      <c r="F38" s="236"/>
      <c r="G38" s="235">
        <f aca="true" t="shared" si="13" ref="G38:H41">C38+E38</f>
        <v>3</v>
      </c>
      <c r="H38" s="236">
        <f t="shared" si="13"/>
        <v>1873.4</v>
      </c>
      <c r="I38" s="237"/>
      <c r="J38" s="238"/>
      <c r="K38" s="112">
        <v>1</v>
      </c>
      <c r="L38" s="232">
        <v>1043.64</v>
      </c>
      <c r="M38" s="239"/>
      <c r="N38" s="523"/>
      <c r="O38" s="241"/>
      <c r="P38" s="238"/>
      <c r="Q38" s="518">
        <f t="shared" si="5"/>
        <v>2917.04</v>
      </c>
      <c r="R38" s="242"/>
      <c r="S38" s="226"/>
      <c r="T38" s="519"/>
      <c r="U38" s="226"/>
      <c r="V38" s="519"/>
      <c r="W38" s="520">
        <f t="shared" si="3"/>
        <v>0</v>
      </c>
      <c r="X38" s="210"/>
      <c r="Y38" s="89" t="s">
        <v>68</v>
      </c>
      <c r="Z38" s="524">
        <v>4</v>
      </c>
      <c r="AA38" s="247">
        <v>2397.29</v>
      </c>
    </row>
    <row r="39" spans="1:27" ht="15.75">
      <c r="A39" s="1">
        <f t="shared" si="2"/>
        <v>27</v>
      </c>
      <c r="B39" s="522" t="s">
        <v>69</v>
      </c>
      <c r="C39" s="112">
        <v>12</v>
      </c>
      <c r="D39" s="239">
        <v>7489.75</v>
      </c>
      <c r="E39" s="235"/>
      <c r="F39" s="236"/>
      <c r="G39" s="235">
        <f t="shared" si="13"/>
        <v>12</v>
      </c>
      <c r="H39" s="236">
        <f t="shared" si="13"/>
        <v>7489.75</v>
      </c>
      <c r="I39" s="237"/>
      <c r="J39" s="238"/>
      <c r="K39" s="112">
        <v>1</v>
      </c>
      <c r="L39" s="232">
        <v>1118</v>
      </c>
      <c r="M39" s="239"/>
      <c r="N39" s="523"/>
      <c r="O39" s="241"/>
      <c r="P39" s="238"/>
      <c r="Q39" s="518">
        <f t="shared" si="5"/>
        <v>8607.75</v>
      </c>
      <c r="R39" s="242"/>
      <c r="S39" s="243"/>
      <c r="T39" s="465"/>
      <c r="U39" s="243"/>
      <c r="V39" s="465"/>
      <c r="W39" s="520">
        <f t="shared" si="3"/>
        <v>0</v>
      </c>
      <c r="X39" s="210"/>
      <c r="Y39" s="89" t="s">
        <v>70</v>
      </c>
      <c r="Z39" s="524"/>
      <c r="AA39" s="247"/>
    </row>
    <row r="40" spans="1:27" ht="15.75">
      <c r="A40" s="1">
        <f t="shared" si="2"/>
        <v>28</v>
      </c>
      <c r="B40" s="522" t="s">
        <v>71</v>
      </c>
      <c r="C40" s="112">
        <v>2</v>
      </c>
      <c r="D40" s="239">
        <v>1232.55</v>
      </c>
      <c r="E40" s="235"/>
      <c r="F40" s="236"/>
      <c r="G40" s="235">
        <f t="shared" si="13"/>
        <v>2</v>
      </c>
      <c r="H40" s="236">
        <f t="shared" si="13"/>
        <v>1232.55</v>
      </c>
      <c r="I40" s="237"/>
      <c r="J40" s="238"/>
      <c r="K40" s="112">
        <v>2</v>
      </c>
      <c r="L40" s="232">
        <v>2138.82</v>
      </c>
      <c r="M40" s="239"/>
      <c r="N40" s="523"/>
      <c r="O40" s="241"/>
      <c r="P40" s="238"/>
      <c r="Q40" s="518">
        <f t="shared" si="5"/>
        <v>3371.37</v>
      </c>
      <c r="R40" s="242"/>
      <c r="S40" s="243"/>
      <c r="T40" s="465"/>
      <c r="U40" s="243"/>
      <c r="V40" s="465"/>
      <c r="W40" s="520">
        <f t="shared" si="3"/>
        <v>0</v>
      </c>
      <c r="X40" s="210"/>
      <c r="Y40" s="89" t="s">
        <v>72</v>
      </c>
      <c r="Z40" s="524"/>
      <c r="AA40" s="247"/>
    </row>
    <row r="41" spans="1:27" ht="15.75">
      <c r="A41" s="1">
        <f t="shared" si="2"/>
        <v>29</v>
      </c>
      <c r="B41" s="522" t="s">
        <v>73</v>
      </c>
      <c r="C41" s="112">
        <v>7</v>
      </c>
      <c r="D41" s="239">
        <v>4465.38</v>
      </c>
      <c r="E41" s="235"/>
      <c r="F41" s="236"/>
      <c r="G41" s="235">
        <f t="shared" si="13"/>
        <v>7</v>
      </c>
      <c r="H41" s="236">
        <f t="shared" si="13"/>
        <v>4465.38</v>
      </c>
      <c r="I41" s="237"/>
      <c r="J41" s="238"/>
      <c r="K41" s="112">
        <v>5</v>
      </c>
      <c r="L41" s="232">
        <v>5336.92</v>
      </c>
      <c r="M41" s="239"/>
      <c r="N41" s="523"/>
      <c r="O41" s="241"/>
      <c r="P41" s="238"/>
      <c r="Q41" s="518">
        <f t="shared" si="5"/>
        <v>9802.3</v>
      </c>
      <c r="R41" s="242"/>
      <c r="S41" s="243"/>
      <c r="T41" s="465"/>
      <c r="U41" s="243"/>
      <c r="V41" s="465"/>
      <c r="W41" s="520">
        <f t="shared" si="3"/>
        <v>0</v>
      </c>
      <c r="X41" s="210"/>
      <c r="Y41" s="89" t="s">
        <v>74</v>
      </c>
      <c r="Z41" s="524"/>
      <c r="AA41" s="247"/>
    </row>
    <row r="42" spans="1:27" ht="16.5" thickBot="1">
      <c r="A42" s="1">
        <f t="shared" si="2"/>
        <v>30</v>
      </c>
      <c r="B42" s="525" t="s">
        <v>75</v>
      </c>
      <c r="C42" s="250"/>
      <c r="D42" s="239"/>
      <c r="E42" s="235"/>
      <c r="F42" s="282"/>
      <c r="G42" s="235"/>
      <c r="H42" s="282"/>
      <c r="I42" s="237"/>
      <c r="J42" s="238"/>
      <c r="K42" s="112"/>
      <c r="L42" s="232"/>
      <c r="M42" s="239"/>
      <c r="N42" s="523"/>
      <c r="O42" s="241"/>
      <c r="P42" s="238"/>
      <c r="Q42" s="518">
        <f t="shared" si="5"/>
        <v>0</v>
      </c>
      <c r="R42" s="242"/>
      <c r="S42" s="274"/>
      <c r="T42" s="535"/>
      <c r="U42" s="274"/>
      <c r="V42" s="535"/>
      <c r="W42" s="520">
        <f t="shared" si="3"/>
        <v>0</v>
      </c>
      <c r="X42" s="210"/>
      <c r="Y42" s="89" t="s">
        <v>76</v>
      </c>
      <c r="Z42" s="524"/>
      <c r="AA42" s="247"/>
    </row>
    <row r="43" spans="1:27" ht="16.5" customHeight="1" thickBot="1">
      <c r="A43" s="1">
        <f t="shared" si="2"/>
        <v>31</v>
      </c>
      <c r="B43" s="511" t="s">
        <v>77</v>
      </c>
      <c r="C43" s="199">
        <f aca="true" t="shared" si="14" ref="C43:H43">SUM(C45:C47)</f>
        <v>0</v>
      </c>
      <c r="D43" s="204">
        <f t="shared" si="14"/>
        <v>0</v>
      </c>
      <c r="E43" s="199">
        <f t="shared" si="14"/>
        <v>0</v>
      </c>
      <c r="F43" s="204">
        <f t="shared" si="14"/>
        <v>0</v>
      </c>
      <c r="G43" s="199">
        <f t="shared" si="14"/>
        <v>0</v>
      </c>
      <c r="H43" s="204">
        <f t="shared" si="14"/>
        <v>0</v>
      </c>
      <c r="I43" s="203">
        <f aca="true" t="shared" si="15" ref="I43:Q43">SUM(I45:I47)</f>
        <v>0</v>
      </c>
      <c r="J43" s="264">
        <f t="shared" si="15"/>
        <v>0</v>
      </c>
      <c r="K43" s="199">
        <f t="shared" si="15"/>
        <v>0</v>
      </c>
      <c r="L43" s="206">
        <f t="shared" si="15"/>
        <v>0</v>
      </c>
      <c r="M43" s="205">
        <f t="shared" si="15"/>
        <v>0</v>
      </c>
      <c r="N43" s="529">
        <f t="shared" si="15"/>
        <v>0</v>
      </c>
      <c r="O43" s="266">
        <f t="shared" si="15"/>
        <v>0</v>
      </c>
      <c r="P43" s="264">
        <f t="shared" si="15"/>
        <v>0</v>
      </c>
      <c r="Q43" s="494">
        <f t="shared" si="15"/>
        <v>0</v>
      </c>
      <c r="R43" s="242"/>
      <c r="S43" s="208">
        <f>SUM(S45:S47)</f>
        <v>0</v>
      </c>
      <c r="T43" s="204">
        <f>SUM(T45:T47)</f>
        <v>0</v>
      </c>
      <c r="U43" s="208">
        <f>SUM(U45:U47)</f>
        <v>0</v>
      </c>
      <c r="V43" s="204">
        <f>SUM(V45:V47)</f>
        <v>0</v>
      </c>
      <c r="W43" s="494">
        <f>SUM(W45:W47)</f>
        <v>0</v>
      </c>
      <c r="X43" s="210"/>
      <c r="Y43" s="185" t="s">
        <v>77</v>
      </c>
      <c r="Z43" s="263">
        <f>SUM(Z44:Z46)</f>
        <v>0</v>
      </c>
      <c r="AA43" s="204">
        <f>SUM(AA44:AA46)</f>
        <v>0</v>
      </c>
    </row>
    <row r="44" spans="1:27" ht="15.75">
      <c r="A44" s="1">
        <f t="shared" si="2"/>
        <v>32</v>
      </c>
      <c r="B44" s="539">
        <v>12</v>
      </c>
      <c r="C44" s="540"/>
      <c r="D44" s="541"/>
      <c r="E44" s="540"/>
      <c r="F44" s="45"/>
      <c r="G44" s="540"/>
      <c r="H44" s="45"/>
      <c r="I44" s="48"/>
      <c r="J44" s="49"/>
      <c r="K44" s="540"/>
      <c r="L44" s="45"/>
      <c r="M44" s="541"/>
      <c r="N44" s="542"/>
      <c r="O44" s="49"/>
      <c r="P44" s="543"/>
      <c r="Q44" s="518">
        <f t="shared" si="5"/>
        <v>0</v>
      </c>
      <c r="R44" s="52"/>
      <c r="S44" s="226"/>
      <c r="T44" s="519"/>
      <c r="U44" s="226"/>
      <c r="V44" s="519"/>
      <c r="W44" s="520">
        <f>SUM(S44:V44)</f>
        <v>0</v>
      </c>
      <c r="Y44" s="88">
        <v>12</v>
      </c>
      <c r="Z44" s="54"/>
      <c r="AA44" s="55"/>
    </row>
    <row r="45" spans="1:27" ht="15.75">
      <c r="A45" s="1">
        <f t="shared" si="2"/>
        <v>33</v>
      </c>
      <c r="B45" s="539">
        <v>11</v>
      </c>
      <c r="C45" s="48"/>
      <c r="D45" s="541"/>
      <c r="E45" s="48"/>
      <c r="F45" s="45"/>
      <c r="G45" s="48"/>
      <c r="H45" s="45"/>
      <c r="I45" s="48"/>
      <c r="J45" s="49"/>
      <c r="K45" s="48"/>
      <c r="L45" s="45"/>
      <c r="M45" s="541"/>
      <c r="N45" s="542"/>
      <c r="O45" s="49"/>
      <c r="P45" s="543"/>
      <c r="Q45" s="518">
        <f t="shared" si="5"/>
        <v>0</v>
      </c>
      <c r="R45" s="52"/>
      <c r="S45" s="296"/>
      <c r="T45" s="544"/>
      <c r="U45" s="296"/>
      <c r="V45" s="544"/>
      <c r="W45" s="520">
        <f>SUM(S45:V45)</f>
        <v>0</v>
      </c>
      <c r="Y45" s="89">
        <v>11</v>
      </c>
      <c r="Z45" s="54"/>
      <c r="AA45" s="55"/>
    </row>
    <row r="46" spans="1:27" ht="15.75">
      <c r="A46" s="1">
        <f t="shared" si="2"/>
        <v>34</v>
      </c>
      <c r="B46" s="539">
        <v>10</v>
      </c>
      <c r="C46" s="48"/>
      <c r="D46" s="541"/>
      <c r="E46" s="48"/>
      <c r="F46" s="45"/>
      <c r="G46" s="48"/>
      <c r="H46" s="45"/>
      <c r="I46" s="48"/>
      <c r="J46" s="49"/>
      <c r="K46" s="48"/>
      <c r="L46" s="45"/>
      <c r="M46" s="541"/>
      <c r="N46" s="542"/>
      <c r="O46" s="49"/>
      <c r="P46" s="543"/>
      <c r="Q46" s="518">
        <f t="shared" si="5"/>
        <v>0</v>
      </c>
      <c r="R46" s="52"/>
      <c r="S46" s="296"/>
      <c r="T46" s="544"/>
      <c r="U46" s="296"/>
      <c r="V46" s="544"/>
      <c r="W46" s="520">
        <f>SUM(S46:V46)</f>
        <v>0</v>
      </c>
      <c r="Y46" s="89">
        <v>10</v>
      </c>
      <c r="Z46" s="54"/>
      <c r="AA46" s="55"/>
    </row>
    <row r="47" spans="1:27" ht="15.75">
      <c r="A47" s="1">
        <f t="shared" si="2"/>
        <v>35</v>
      </c>
      <c r="B47" s="545">
        <v>9</v>
      </c>
      <c r="C47" s="48"/>
      <c r="D47" s="541"/>
      <c r="E47" s="48"/>
      <c r="F47" s="45"/>
      <c r="G47" s="48"/>
      <c r="H47" s="45"/>
      <c r="I47" s="48"/>
      <c r="J47" s="49"/>
      <c r="K47" s="48"/>
      <c r="L47" s="45"/>
      <c r="M47" s="541"/>
      <c r="N47" s="542"/>
      <c r="O47" s="49"/>
      <c r="P47" s="543"/>
      <c r="Q47" s="518">
        <f t="shared" si="5"/>
        <v>0</v>
      </c>
      <c r="R47" s="52"/>
      <c r="S47" s="243"/>
      <c r="T47" s="465"/>
      <c r="U47" s="243"/>
      <c r="V47" s="465"/>
      <c r="W47" s="520">
        <f>SUM(S47:V47)</f>
        <v>0</v>
      </c>
      <c r="Y47" s="546" t="s">
        <v>156</v>
      </c>
      <c r="Z47" s="54"/>
      <c r="AA47" s="55"/>
    </row>
    <row r="48" spans="1:27" ht="16.5" thickBot="1">
      <c r="A48" s="1">
        <f t="shared" si="2"/>
        <v>36</v>
      </c>
      <c r="B48" s="547">
        <v>8</v>
      </c>
      <c r="C48" s="548"/>
      <c r="D48" s="541"/>
      <c r="E48" s="548"/>
      <c r="F48" s="45"/>
      <c r="G48" s="548"/>
      <c r="H48" s="45"/>
      <c r="I48" s="48"/>
      <c r="J48" s="49"/>
      <c r="K48" s="548"/>
      <c r="L48" s="45"/>
      <c r="M48" s="541"/>
      <c r="N48" s="542"/>
      <c r="O48" s="49"/>
      <c r="P48" s="543"/>
      <c r="Q48" s="518">
        <f t="shared" si="5"/>
        <v>0</v>
      </c>
      <c r="R48" s="52"/>
      <c r="S48" s="274"/>
      <c r="T48" s="535"/>
      <c r="U48" s="274"/>
      <c r="V48" s="535"/>
      <c r="W48" s="520">
        <f>SUM(S48:V48)</f>
        <v>0</v>
      </c>
      <c r="Y48" s="91">
        <v>8</v>
      </c>
      <c r="Z48" s="54"/>
      <c r="AA48" s="55"/>
    </row>
    <row r="49" spans="1:27" s="210" customFormat="1" ht="24" customHeight="1" thickBot="1">
      <c r="A49" s="210">
        <f t="shared" si="2"/>
        <v>37</v>
      </c>
      <c r="B49" s="549" t="s">
        <v>78</v>
      </c>
      <c r="C49" s="304">
        <f>+C43+C37+C30+C23+C13</f>
        <v>122</v>
      </c>
      <c r="D49" s="308">
        <f>D13+D23+D30+D37+D43</f>
        <v>96001.24999999999</v>
      </c>
      <c r="E49" s="304">
        <f>+E43+E37+E30+E23+E13</f>
        <v>0</v>
      </c>
      <c r="F49" s="308">
        <f>+F43+F37+F30+F23+F13</f>
        <v>0</v>
      </c>
      <c r="G49" s="304">
        <f aca="true" t="shared" si="16" ref="G49:Q49">+G43+G37+G30+G23+G13</f>
        <v>122</v>
      </c>
      <c r="H49" s="308">
        <f t="shared" si="16"/>
        <v>96001.24999999999</v>
      </c>
      <c r="I49" s="304">
        <f t="shared" si="16"/>
        <v>0</v>
      </c>
      <c r="J49" s="308">
        <f t="shared" si="16"/>
        <v>0</v>
      </c>
      <c r="K49" s="304">
        <f t="shared" si="16"/>
        <v>77</v>
      </c>
      <c r="L49" s="305">
        <f t="shared" si="16"/>
        <v>121562.4</v>
      </c>
      <c r="M49" s="309">
        <f t="shared" si="16"/>
        <v>0</v>
      </c>
      <c r="N49" s="550">
        <f t="shared" si="16"/>
        <v>0</v>
      </c>
      <c r="O49" s="305">
        <f t="shared" si="16"/>
        <v>0</v>
      </c>
      <c r="P49" s="308">
        <f t="shared" si="16"/>
        <v>0</v>
      </c>
      <c r="Q49" s="309">
        <f t="shared" si="16"/>
        <v>217563.65</v>
      </c>
      <c r="R49" s="242"/>
      <c r="S49" s="311">
        <f>+S43+S37+S30+S23+S13</f>
        <v>0</v>
      </c>
      <c r="T49" s="308">
        <f>+T43+T37+T30+T23+T13</f>
        <v>0</v>
      </c>
      <c r="U49" s="311">
        <f>+U43+U37+U30+U23+U13</f>
        <v>0</v>
      </c>
      <c r="V49" s="308">
        <f>+V43+V37+V30+V23+V13</f>
        <v>0</v>
      </c>
      <c r="W49" s="551">
        <f>+W43+W37+W30+W23+W13</f>
        <v>0</v>
      </c>
      <c r="Y49" s="552" t="s">
        <v>157</v>
      </c>
      <c r="Z49" s="301">
        <f>Z13+Z23+Z30+Z37+Z43</f>
        <v>272</v>
      </c>
      <c r="AA49" s="302">
        <f>AA13+AA23+AA30+AA37+AA43</f>
        <v>195629.1</v>
      </c>
    </row>
    <row r="50" spans="1:27" s="940" customFormat="1" ht="24" customHeight="1" thickBot="1">
      <c r="A50" s="940">
        <f t="shared" si="2"/>
        <v>38</v>
      </c>
      <c r="B50" s="1188" t="s">
        <v>80</v>
      </c>
      <c r="C50" s="1189"/>
      <c r="D50" s="1189"/>
      <c r="E50" s="1189"/>
      <c r="F50" s="1189"/>
      <c r="G50" s="1189"/>
      <c r="H50" s="1189"/>
      <c r="I50" s="1189"/>
      <c r="J50" s="1189"/>
      <c r="K50" s="1189"/>
      <c r="L50" s="1189"/>
      <c r="M50" s="1189"/>
      <c r="N50" s="1189"/>
      <c r="O50" s="1189"/>
      <c r="P50" s="1189"/>
      <c r="Q50" s="1190"/>
      <c r="R50" s="180"/>
      <c r="S50" s="1158" t="s">
        <v>81</v>
      </c>
      <c r="T50" s="1159"/>
      <c r="U50" s="1159"/>
      <c r="V50" s="1159"/>
      <c r="W50" s="1160"/>
      <c r="Y50" s="98" t="s">
        <v>79</v>
      </c>
      <c r="Z50" s="182"/>
      <c r="AA50" s="183"/>
    </row>
    <row r="51" spans="1:27" ht="15.75" customHeight="1" thickBot="1">
      <c r="A51" s="1">
        <f t="shared" si="2"/>
        <v>39</v>
      </c>
      <c r="B51" s="553" t="s">
        <v>37</v>
      </c>
      <c r="C51" s="326">
        <f aca="true" t="shared" si="17" ref="C51:H51">SUM(C52:C57)</f>
        <v>27</v>
      </c>
      <c r="D51" s="327">
        <f t="shared" si="17"/>
        <v>19719.37</v>
      </c>
      <c r="E51" s="326">
        <f t="shared" si="17"/>
        <v>0</v>
      </c>
      <c r="F51" s="327">
        <f t="shared" si="17"/>
        <v>0</v>
      </c>
      <c r="G51" s="326">
        <f t="shared" si="17"/>
        <v>27</v>
      </c>
      <c r="H51" s="327">
        <f t="shared" si="17"/>
        <v>19719.37</v>
      </c>
      <c r="I51" s="326">
        <f aca="true" t="shared" si="18" ref="I51:Q51">SUM(I52:I57)</f>
        <v>16</v>
      </c>
      <c r="J51" s="325">
        <f t="shared" si="18"/>
        <v>9399.77</v>
      </c>
      <c r="K51" s="328">
        <f t="shared" si="18"/>
        <v>0</v>
      </c>
      <c r="L51" s="330">
        <f t="shared" si="18"/>
        <v>0</v>
      </c>
      <c r="M51" s="329">
        <f t="shared" si="18"/>
        <v>0</v>
      </c>
      <c r="N51" s="554">
        <f t="shared" si="18"/>
        <v>29</v>
      </c>
      <c r="O51" s="322">
        <f t="shared" si="18"/>
        <v>30761.480000000003</v>
      </c>
      <c r="P51" s="327">
        <f t="shared" si="18"/>
        <v>0</v>
      </c>
      <c r="Q51" s="555">
        <f t="shared" si="18"/>
        <v>59880.619999999995</v>
      </c>
      <c r="R51" s="207"/>
      <c r="S51" s="208">
        <f>SUM(S52:S57)</f>
        <v>0</v>
      </c>
      <c r="T51" s="204">
        <f>SUM(T52:T57)</f>
        <v>0</v>
      </c>
      <c r="U51" s="206">
        <f>SUM(U52:U57)</f>
        <v>0</v>
      </c>
      <c r="V51" s="204">
        <f>SUM(V52:V57)</f>
        <v>0</v>
      </c>
      <c r="W51" s="494">
        <f>SUM(W52:W57)</f>
        <v>0</v>
      </c>
      <c r="X51" s="210"/>
      <c r="Y51" s="556" t="s">
        <v>82</v>
      </c>
      <c r="Z51" s="263">
        <f>SUM(Z52:Z56)</f>
        <v>23</v>
      </c>
      <c r="AA51" s="204">
        <f>SUM(AA52:AA56)</f>
        <v>58915.7</v>
      </c>
    </row>
    <row r="52" spans="1:27" ht="15.75">
      <c r="A52" s="1">
        <f t="shared" si="2"/>
        <v>40</v>
      </c>
      <c r="B52" s="539" t="s">
        <v>39</v>
      </c>
      <c r="C52" s="214"/>
      <c r="D52" s="239"/>
      <c r="E52" s="248"/>
      <c r="F52" s="269"/>
      <c r="G52" s="248"/>
      <c r="H52" s="269"/>
      <c r="I52" s="214"/>
      <c r="J52" s="557"/>
      <c r="K52" s="112"/>
      <c r="L52" s="232"/>
      <c r="M52" s="239"/>
      <c r="N52" s="523"/>
      <c r="O52" s="241"/>
      <c r="P52" s="238"/>
      <c r="Q52" s="518">
        <f aca="true" t="shared" si="19" ref="Q52:Q115">H52+J52+L52+M52+O52+P52</f>
        <v>0</v>
      </c>
      <c r="R52" s="242"/>
      <c r="S52" s="226"/>
      <c r="T52" s="519"/>
      <c r="U52" s="515"/>
      <c r="V52" s="519"/>
      <c r="W52" s="520">
        <f aca="true" t="shared" si="20" ref="W52:W57">SUM(S52:V52)</f>
        <v>0</v>
      </c>
      <c r="X52" s="210"/>
      <c r="Y52" s="89" t="s">
        <v>83</v>
      </c>
      <c r="Z52" s="524">
        <v>19</v>
      </c>
      <c r="AA52" s="247">
        <v>51739.52</v>
      </c>
    </row>
    <row r="53" spans="1:27" ht="15.75">
      <c r="A53" s="1">
        <f t="shared" si="2"/>
        <v>41</v>
      </c>
      <c r="B53" s="522" t="s">
        <v>85</v>
      </c>
      <c r="C53" s="112"/>
      <c r="D53" s="239"/>
      <c r="E53" s="248"/>
      <c r="F53" s="236"/>
      <c r="G53" s="248"/>
      <c r="H53" s="236"/>
      <c r="I53" s="112"/>
      <c r="J53" s="558"/>
      <c r="K53" s="112"/>
      <c r="L53" s="232"/>
      <c r="M53" s="239"/>
      <c r="N53" s="523"/>
      <c r="O53" s="241"/>
      <c r="P53" s="238"/>
      <c r="Q53" s="518">
        <f t="shared" si="19"/>
        <v>0</v>
      </c>
      <c r="R53" s="242"/>
      <c r="S53" s="243"/>
      <c r="T53" s="465"/>
      <c r="U53" s="232"/>
      <c r="V53" s="465"/>
      <c r="W53" s="520">
        <f t="shared" si="20"/>
        <v>0</v>
      </c>
      <c r="X53" s="210"/>
      <c r="Y53" s="89" t="s">
        <v>84</v>
      </c>
      <c r="Z53" s="524">
        <v>2</v>
      </c>
      <c r="AA53" s="247">
        <v>5178.01</v>
      </c>
    </row>
    <row r="54" spans="1:27" ht="15.75">
      <c r="A54" s="1">
        <f t="shared" si="2"/>
        <v>42</v>
      </c>
      <c r="B54" s="522" t="s">
        <v>43</v>
      </c>
      <c r="C54" s="112"/>
      <c r="D54" s="239"/>
      <c r="E54" s="248"/>
      <c r="F54" s="236"/>
      <c r="G54" s="248"/>
      <c r="H54" s="236"/>
      <c r="I54" s="112"/>
      <c r="J54" s="558"/>
      <c r="K54" s="112"/>
      <c r="L54" s="232"/>
      <c r="M54" s="239"/>
      <c r="N54" s="523"/>
      <c r="O54" s="241"/>
      <c r="P54" s="238"/>
      <c r="Q54" s="518">
        <f t="shared" si="19"/>
        <v>0</v>
      </c>
      <c r="R54" s="242"/>
      <c r="S54" s="243"/>
      <c r="T54" s="465"/>
      <c r="U54" s="232"/>
      <c r="V54" s="465"/>
      <c r="W54" s="520">
        <f t="shared" si="20"/>
        <v>0</v>
      </c>
      <c r="X54" s="210"/>
      <c r="Y54" s="89" t="s">
        <v>86</v>
      </c>
      <c r="Z54" s="524">
        <v>2</v>
      </c>
      <c r="AA54" s="247">
        <v>1998.17</v>
      </c>
    </row>
    <row r="55" spans="1:27" ht="15.75">
      <c r="A55" s="1">
        <f t="shared" si="2"/>
        <v>43</v>
      </c>
      <c r="B55" s="522" t="s">
        <v>45</v>
      </c>
      <c r="C55" s="112">
        <v>4</v>
      </c>
      <c r="D55" s="239">
        <v>2765.32</v>
      </c>
      <c r="E55" s="248"/>
      <c r="F55" s="236"/>
      <c r="G55" s="235">
        <f aca="true" t="shared" si="21" ref="G55:H57">C55+E55</f>
        <v>4</v>
      </c>
      <c r="H55" s="236">
        <f t="shared" si="21"/>
        <v>2765.32</v>
      </c>
      <c r="I55" s="112"/>
      <c r="J55" s="558"/>
      <c r="K55" s="112"/>
      <c r="L55" s="232"/>
      <c r="M55" s="239"/>
      <c r="N55" s="523">
        <v>6</v>
      </c>
      <c r="O55" s="241">
        <v>6312.1</v>
      </c>
      <c r="P55" s="238"/>
      <c r="Q55" s="518">
        <f t="shared" si="19"/>
        <v>9077.42</v>
      </c>
      <c r="R55" s="242"/>
      <c r="S55" s="243"/>
      <c r="T55" s="465"/>
      <c r="U55" s="232"/>
      <c r="V55" s="465"/>
      <c r="W55" s="520">
        <f t="shared" si="20"/>
        <v>0</v>
      </c>
      <c r="X55" s="210"/>
      <c r="Y55" s="89" t="s">
        <v>87</v>
      </c>
      <c r="Z55" s="524"/>
      <c r="AA55" s="247"/>
    </row>
    <row r="56" spans="1:27" ht="16.5" thickBot="1">
      <c r="A56" s="1">
        <f t="shared" si="2"/>
        <v>44</v>
      </c>
      <c r="B56" s="522" t="s">
        <v>47</v>
      </c>
      <c r="C56" s="112">
        <v>17</v>
      </c>
      <c r="D56" s="239">
        <v>12647.13</v>
      </c>
      <c r="E56" s="248"/>
      <c r="F56" s="236"/>
      <c r="G56" s="235">
        <f t="shared" si="21"/>
        <v>17</v>
      </c>
      <c r="H56" s="236">
        <f t="shared" si="21"/>
        <v>12647.13</v>
      </c>
      <c r="I56" s="112">
        <v>12</v>
      </c>
      <c r="J56" s="558">
        <v>6926.9</v>
      </c>
      <c r="K56" s="112"/>
      <c r="L56" s="232"/>
      <c r="M56" s="239"/>
      <c r="N56" s="523">
        <v>17</v>
      </c>
      <c r="O56" s="241">
        <v>18198.56</v>
      </c>
      <c r="P56" s="238"/>
      <c r="Q56" s="518">
        <f t="shared" si="19"/>
        <v>37772.59</v>
      </c>
      <c r="R56" s="242"/>
      <c r="S56" s="243"/>
      <c r="T56" s="465"/>
      <c r="U56" s="232"/>
      <c r="V56" s="465"/>
      <c r="W56" s="520">
        <f t="shared" si="20"/>
        <v>0</v>
      </c>
      <c r="X56" s="210"/>
      <c r="Y56" s="89" t="s">
        <v>88</v>
      </c>
      <c r="Z56" s="524"/>
      <c r="AA56" s="247"/>
    </row>
    <row r="57" spans="1:27" ht="16.5" thickBot="1">
      <c r="A57" s="1">
        <f t="shared" si="2"/>
        <v>45</v>
      </c>
      <c r="B57" s="525" t="s">
        <v>49</v>
      </c>
      <c r="C57" s="112">
        <v>6</v>
      </c>
      <c r="D57" s="239">
        <v>4306.92</v>
      </c>
      <c r="E57" s="248"/>
      <c r="F57" s="236"/>
      <c r="G57" s="235">
        <f t="shared" si="21"/>
        <v>6</v>
      </c>
      <c r="H57" s="236">
        <f t="shared" si="21"/>
        <v>4306.92</v>
      </c>
      <c r="I57" s="250">
        <v>4</v>
      </c>
      <c r="J57" s="559">
        <v>2472.87</v>
      </c>
      <c r="K57" s="112"/>
      <c r="L57" s="232"/>
      <c r="M57" s="239"/>
      <c r="N57" s="523">
        <v>6</v>
      </c>
      <c r="O57" s="241">
        <v>6250.82</v>
      </c>
      <c r="P57" s="238"/>
      <c r="Q57" s="518">
        <f t="shared" si="19"/>
        <v>13030.61</v>
      </c>
      <c r="R57" s="242"/>
      <c r="S57" s="274"/>
      <c r="T57" s="535"/>
      <c r="U57" s="354"/>
      <c r="V57" s="535"/>
      <c r="W57" s="520">
        <f t="shared" si="20"/>
        <v>0</v>
      </c>
      <c r="X57" s="210"/>
      <c r="Y57" s="556" t="s">
        <v>89</v>
      </c>
      <c r="Z57" s="263">
        <f>SUM(Z58:Z62)</f>
        <v>13</v>
      </c>
      <c r="AA57" s="204">
        <f>SUM(AA58:AA62)</f>
        <v>11268.27</v>
      </c>
    </row>
    <row r="58" spans="1:27" ht="15.75" customHeight="1" thickBot="1">
      <c r="A58" s="1">
        <f t="shared" si="2"/>
        <v>46</v>
      </c>
      <c r="B58" s="511" t="s">
        <v>51</v>
      </c>
      <c r="C58" s="199">
        <f aca="true" t="shared" si="22" ref="C58:H58">SUM(C59:C64)</f>
        <v>300</v>
      </c>
      <c r="D58" s="205">
        <f t="shared" si="22"/>
        <v>197751</v>
      </c>
      <c r="E58" s="199">
        <f t="shared" si="22"/>
        <v>0</v>
      </c>
      <c r="F58" s="205">
        <f t="shared" si="22"/>
        <v>0</v>
      </c>
      <c r="G58" s="199">
        <f t="shared" si="22"/>
        <v>300</v>
      </c>
      <c r="H58" s="205">
        <f t="shared" si="22"/>
        <v>197751</v>
      </c>
      <c r="I58" s="340">
        <f aca="true" t="shared" si="23" ref="I58:O58">SUM(I59:I64)</f>
        <v>218</v>
      </c>
      <c r="J58" s="346">
        <f t="shared" si="23"/>
        <v>100585.65</v>
      </c>
      <c r="K58" s="199">
        <f t="shared" si="23"/>
        <v>0</v>
      </c>
      <c r="L58" s="206">
        <f t="shared" si="23"/>
        <v>0</v>
      </c>
      <c r="M58" s="205">
        <f t="shared" si="23"/>
        <v>0</v>
      </c>
      <c r="N58" s="340">
        <f>SUM(N59:N64)</f>
        <v>312</v>
      </c>
      <c r="O58" s="200">
        <f t="shared" si="23"/>
        <v>342338.26999999996</v>
      </c>
      <c r="P58" s="204">
        <v>0</v>
      </c>
      <c r="Q58" s="494">
        <f>SUM(Q59:Q64)</f>
        <v>640674.9200000002</v>
      </c>
      <c r="R58" s="207"/>
      <c r="S58" s="208">
        <f>SUM(S59:S64)</f>
        <v>0</v>
      </c>
      <c r="T58" s="204">
        <f>SUM(T59:T64)</f>
        <v>0</v>
      </c>
      <c r="U58" s="206">
        <f>SUM(U59:U64)</f>
        <v>0</v>
      </c>
      <c r="V58" s="204">
        <f>SUM(V59:V64)</f>
        <v>0</v>
      </c>
      <c r="W58" s="494">
        <f>SUM(W59:W64)</f>
        <v>0</v>
      </c>
      <c r="X58" s="210"/>
      <c r="Y58" s="560">
        <v>14</v>
      </c>
      <c r="Z58" s="524">
        <v>8</v>
      </c>
      <c r="AA58" s="247">
        <v>7752.76</v>
      </c>
    </row>
    <row r="59" spans="1:27" ht="15.75">
      <c r="A59" s="1">
        <f t="shared" si="2"/>
        <v>47</v>
      </c>
      <c r="B59" s="539" t="s">
        <v>53</v>
      </c>
      <c r="C59" s="112">
        <v>19</v>
      </c>
      <c r="D59" s="239">
        <v>13119.83</v>
      </c>
      <c r="E59" s="248"/>
      <c r="F59" s="236"/>
      <c r="G59" s="235">
        <f aca="true" t="shared" si="24" ref="G59:G64">C59+E59</f>
        <v>19</v>
      </c>
      <c r="H59" s="236">
        <f aca="true" t="shared" si="25" ref="H59:H64">D59+F59</f>
        <v>13119.83</v>
      </c>
      <c r="I59" s="112">
        <v>11</v>
      </c>
      <c r="J59" s="558">
        <v>5664.08</v>
      </c>
      <c r="K59" s="112"/>
      <c r="L59" s="232"/>
      <c r="M59" s="239"/>
      <c r="N59" s="523">
        <v>23</v>
      </c>
      <c r="O59" s="241">
        <v>25452.46</v>
      </c>
      <c r="P59" s="238"/>
      <c r="Q59" s="518">
        <f t="shared" si="19"/>
        <v>44236.369999999995</v>
      </c>
      <c r="R59" s="242"/>
      <c r="S59" s="226"/>
      <c r="T59" s="519"/>
      <c r="U59" s="515"/>
      <c r="V59" s="519"/>
      <c r="W59" s="520">
        <f aca="true" t="shared" si="26" ref="W59:W64">SUM(S59:V59)</f>
        <v>0</v>
      </c>
      <c r="X59" s="210"/>
      <c r="Y59" s="560">
        <v>13</v>
      </c>
      <c r="Z59" s="524">
        <v>3</v>
      </c>
      <c r="AA59" s="247">
        <v>1762.7</v>
      </c>
    </row>
    <row r="60" spans="1:27" ht="15.75">
      <c r="A60" s="1">
        <f t="shared" si="2"/>
        <v>48</v>
      </c>
      <c r="B60" s="522" t="s">
        <v>55</v>
      </c>
      <c r="C60" s="112">
        <v>37</v>
      </c>
      <c r="D60" s="239">
        <v>24036.78</v>
      </c>
      <c r="E60" s="248"/>
      <c r="F60" s="236"/>
      <c r="G60" s="235">
        <f t="shared" si="24"/>
        <v>37</v>
      </c>
      <c r="H60" s="236">
        <f t="shared" si="25"/>
        <v>24036.78</v>
      </c>
      <c r="I60" s="112">
        <v>27</v>
      </c>
      <c r="J60" s="558">
        <v>12545.83</v>
      </c>
      <c r="K60" s="112"/>
      <c r="L60" s="232"/>
      <c r="M60" s="239"/>
      <c r="N60" s="523">
        <v>41</v>
      </c>
      <c r="O60" s="241">
        <v>45719.28</v>
      </c>
      <c r="P60" s="238"/>
      <c r="Q60" s="518">
        <f t="shared" si="19"/>
        <v>82301.89</v>
      </c>
      <c r="R60" s="242"/>
      <c r="S60" s="243"/>
      <c r="T60" s="465"/>
      <c r="U60" s="232"/>
      <c r="V60" s="465"/>
      <c r="W60" s="520">
        <f t="shared" si="26"/>
        <v>0</v>
      </c>
      <c r="X60" s="210"/>
      <c r="Y60" s="560">
        <v>12</v>
      </c>
      <c r="Z60" s="524">
        <v>1</v>
      </c>
      <c r="AA60" s="247">
        <v>829.98</v>
      </c>
    </row>
    <row r="61" spans="1:27" ht="15.75">
      <c r="A61" s="1">
        <f t="shared" si="2"/>
        <v>49</v>
      </c>
      <c r="B61" s="522" t="s">
        <v>57</v>
      </c>
      <c r="C61" s="112">
        <v>179</v>
      </c>
      <c r="D61" s="239">
        <v>118848.65</v>
      </c>
      <c r="E61" s="248"/>
      <c r="F61" s="236"/>
      <c r="G61" s="235">
        <f t="shared" si="24"/>
        <v>179</v>
      </c>
      <c r="H61" s="236">
        <f t="shared" si="25"/>
        <v>118848.65</v>
      </c>
      <c r="I61" s="112">
        <v>144</v>
      </c>
      <c r="J61" s="558">
        <v>74835.04</v>
      </c>
      <c r="K61" s="112"/>
      <c r="L61" s="232"/>
      <c r="M61" s="239"/>
      <c r="N61" s="523">
        <v>177</v>
      </c>
      <c r="O61" s="241">
        <v>192037.93</v>
      </c>
      <c r="P61" s="238"/>
      <c r="Q61" s="518">
        <f t="shared" si="19"/>
        <v>385721.62</v>
      </c>
      <c r="R61" s="242"/>
      <c r="S61" s="243"/>
      <c r="T61" s="465"/>
      <c r="U61" s="232"/>
      <c r="V61" s="465"/>
      <c r="W61" s="520">
        <f t="shared" si="26"/>
        <v>0</v>
      </c>
      <c r="X61" s="210"/>
      <c r="Y61" s="560">
        <v>11</v>
      </c>
      <c r="Z61" s="524"/>
      <c r="AA61" s="247"/>
    </row>
    <row r="62" spans="1:27" ht="16.5" thickBot="1">
      <c r="A62" s="1">
        <f t="shared" si="2"/>
        <v>50</v>
      </c>
      <c r="B62" s="522" t="s">
        <v>59</v>
      </c>
      <c r="C62" s="112">
        <v>40</v>
      </c>
      <c r="D62" s="239">
        <v>25318.62</v>
      </c>
      <c r="E62" s="248"/>
      <c r="F62" s="236"/>
      <c r="G62" s="235">
        <f t="shared" si="24"/>
        <v>40</v>
      </c>
      <c r="H62" s="236">
        <f t="shared" si="25"/>
        <v>25318.62</v>
      </c>
      <c r="I62" s="112">
        <v>27</v>
      </c>
      <c r="J62" s="558">
        <v>3785.24</v>
      </c>
      <c r="K62" s="112"/>
      <c r="L62" s="232"/>
      <c r="M62" s="239"/>
      <c r="N62" s="523">
        <v>35</v>
      </c>
      <c r="O62" s="241">
        <v>39673.68</v>
      </c>
      <c r="P62" s="238"/>
      <c r="Q62" s="518">
        <f t="shared" si="19"/>
        <v>68777.54000000001</v>
      </c>
      <c r="R62" s="242"/>
      <c r="S62" s="243"/>
      <c r="T62" s="465"/>
      <c r="U62" s="232"/>
      <c r="V62" s="465"/>
      <c r="W62" s="520">
        <f t="shared" si="26"/>
        <v>0</v>
      </c>
      <c r="X62" s="210"/>
      <c r="Y62" s="560">
        <v>10</v>
      </c>
      <c r="Z62" s="524">
        <v>1</v>
      </c>
      <c r="AA62" s="247">
        <v>922.83</v>
      </c>
    </row>
    <row r="63" spans="1:27" ht="16.5" thickBot="1">
      <c r="A63" s="1">
        <f t="shared" si="2"/>
        <v>51</v>
      </c>
      <c r="B63" s="522" t="s">
        <v>61</v>
      </c>
      <c r="C63" s="112">
        <v>18</v>
      </c>
      <c r="D63" s="239">
        <v>11731.8</v>
      </c>
      <c r="E63" s="248"/>
      <c r="F63" s="236"/>
      <c r="G63" s="235">
        <f t="shared" si="24"/>
        <v>18</v>
      </c>
      <c r="H63" s="236">
        <f t="shared" si="25"/>
        <v>11731.8</v>
      </c>
      <c r="I63" s="112">
        <v>6</v>
      </c>
      <c r="J63" s="558">
        <v>2522.79</v>
      </c>
      <c r="K63" s="112"/>
      <c r="L63" s="232"/>
      <c r="M63" s="239"/>
      <c r="N63" s="523">
        <v>28</v>
      </c>
      <c r="O63" s="241">
        <v>30668.1</v>
      </c>
      <c r="P63" s="238"/>
      <c r="Q63" s="518">
        <f t="shared" si="19"/>
        <v>44922.69</v>
      </c>
      <c r="R63" s="242"/>
      <c r="S63" s="243"/>
      <c r="T63" s="465"/>
      <c r="U63" s="232"/>
      <c r="V63" s="465"/>
      <c r="W63" s="520">
        <f t="shared" si="26"/>
        <v>0</v>
      </c>
      <c r="X63" s="210"/>
      <c r="Y63" s="185" t="s">
        <v>90</v>
      </c>
      <c r="Z63" s="263">
        <f>SUM(Z64:Z68)</f>
        <v>0</v>
      </c>
      <c r="AA63" s="204">
        <f>SUM(AA64:AA68)</f>
        <v>0</v>
      </c>
    </row>
    <row r="64" spans="1:27" ht="16.5" thickBot="1">
      <c r="A64" s="1">
        <f t="shared" si="2"/>
        <v>52</v>
      </c>
      <c r="B64" s="525" t="s">
        <v>63</v>
      </c>
      <c r="C64" s="112">
        <v>7</v>
      </c>
      <c r="D64" s="239">
        <v>4695.32</v>
      </c>
      <c r="E64" s="248"/>
      <c r="F64" s="236"/>
      <c r="G64" s="235">
        <f t="shared" si="24"/>
        <v>7</v>
      </c>
      <c r="H64" s="236">
        <f t="shared" si="25"/>
        <v>4695.32</v>
      </c>
      <c r="I64" s="112">
        <v>3</v>
      </c>
      <c r="J64" s="558">
        <v>1232.67</v>
      </c>
      <c r="K64" s="112"/>
      <c r="L64" s="232"/>
      <c r="M64" s="239"/>
      <c r="N64" s="523">
        <v>8</v>
      </c>
      <c r="O64" s="241">
        <v>8786.82</v>
      </c>
      <c r="P64" s="238"/>
      <c r="Q64" s="518">
        <f t="shared" si="19"/>
        <v>14714.81</v>
      </c>
      <c r="R64" s="242"/>
      <c r="S64" s="274"/>
      <c r="T64" s="535"/>
      <c r="U64" s="354"/>
      <c r="V64" s="535"/>
      <c r="W64" s="520">
        <f t="shared" si="26"/>
        <v>0</v>
      </c>
      <c r="X64" s="210"/>
      <c r="Y64" s="89" t="s">
        <v>91</v>
      </c>
      <c r="Z64" s="524"/>
      <c r="AA64" s="247"/>
    </row>
    <row r="65" spans="1:27" ht="15.75" customHeight="1" thickBot="1">
      <c r="A65" s="1">
        <f t="shared" si="2"/>
        <v>53</v>
      </c>
      <c r="B65" s="511" t="s">
        <v>93</v>
      </c>
      <c r="C65" s="199">
        <f aca="true" t="shared" si="27" ref="C65:O65">SUM(C66:C70)</f>
        <v>80</v>
      </c>
      <c r="D65" s="205">
        <f t="shared" si="27"/>
        <v>51040.39</v>
      </c>
      <c r="E65" s="199">
        <f>SUM(E66:E70)</f>
        <v>1</v>
      </c>
      <c r="F65" s="205">
        <f>SUM(F66:F70)</f>
        <v>614.73</v>
      </c>
      <c r="G65" s="199">
        <f t="shared" si="27"/>
        <v>81</v>
      </c>
      <c r="H65" s="205">
        <f t="shared" si="27"/>
        <v>51655.12</v>
      </c>
      <c r="I65" s="343">
        <f t="shared" si="27"/>
        <v>71</v>
      </c>
      <c r="J65" s="346">
        <f t="shared" si="27"/>
        <v>26470.13</v>
      </c>
      <c r="K65" s="199">
        <f t="shared" si="27"/>
        <v>0</v>
      </c>
      <c r="L65" s="206">
        <f t="shared" si="27"/>
        <v>0</v>
      </c>
      <c r="M65" s="205">
        <f t="shared" si="27"/>
        <v>0</v>
      </c>
      <c r="N65" s="340">
        <f t="shared" si="27"/>
        <v>91</v>
      </c>
      <c r="O65" s="200">
        <f t="shared" si="27"/>
        <v>103201.26</v>
      </c>
      <c r="P65" s="204">
        <v>0</v>
      </c>
      <c r="Q65" s="494">
        <f>SUM(Q66:Q70)</f>
        <v>181326.51</v>
      </c>
      <c r="R65" s="207"/>
      <c r="S65" s="208">
        <f>SUM(S66:S70)</f>
        <v>0</v>
      </c>
      <c r="T65" s="204">
        <f>SUM(T66:T70)</f>
        <v>0</v>
      </c>
      <c r="U65" s="206">
        <f>SUM(U66:U70)</f>
        <v>0</v>
      </c>
      <c r="V65" s="204">
        <f>SUM(V66:V70)</f>
        <v>0</v>
      </c>
      <c r="W65" s="494">
        <f>SUM(W66:W70)</f>
        <v>0</v>
      </c>
      <c r="X65" s="210"/>
      <c r="Y65" s="89" t="s">
        <v>92</v>
      </c>
      <c r="Z65" s="524"/>
      <c r="AA65" s="247"/>
    </row>
    <row r="66" spans="1:27" ht="15.75">
      <c r="A66" s="1">
        <f t="shared" si="2"/>
        <v>54</v>
      </c>
      <c r="B66" s="539" t="s">
        <v>67</v>
      </c>
      <c r="C66" s="112">
        <v>7</v>
      </c>
      <c r="D66" s="239">
        <v>4493.09</v>
      </c>
      <c r="E66" s="248"/>
      <c r="F66" s="236"/>
      <c r="G66" s="235">
        <f aca="true" t="shared" si="28" ref="G66:H69">C66+E66</f>
        <v>7</v>
      </c>
      <c r="H66" s="236">
        <f t="shared" si="28"/>
        <v>4493.09</v>
      </c>
      <c r="I66" s="112">
        <v>5</v>
      </c>
      <c r="J66" s="558">
        <v>1851.2</v>
      </c>
      <c r="K66" s="112"/>
      <c r="L66" s="232"/>
      <c r="M66" s="239"/>
      <c r="N66" s="523">
        <v>8</v>
      </c>
      <c r="O66" s="241">
        <v>9727.38</v>
      </c>
      <c r="P66" s="238"/>
      <c r="Q66" s="518">
        <f t="shared" si="19"/>
        <v>16071.669999999998</v>
      </c>
      <c r="R66" s="242"/>
      <c r="S66" s="226"/>
      <c r="T66" s="519"/>
      <c r="U66" s="515"/>
      <c r="V66" s="519"/>
      <c r="W66" s="520">
        <f>SUM(S66:V66)</f>
        <v>0</v>
      </c>
      <c r="X66" s="210"/>
      <c r="Y66" s="89" t="s">
        <v>94</v>
      </c>
      <c r="Z66" s="524"/>
      <c r="AA66" s="247"/>
    </row>
    <row r="67" spans="1:27" ht="15.75">
      <c r="A67" s="1">
        <f t="shared" si="2"/>
        <v>55</v>
      </c>
      <c r="B67" s="522" t="s">
        <v>69</v>
      </c>
      <c r="C67" s="112">
        <v>33</v>
      </c>
      <c r="D67" s="239">
        <v>21085.47</v>
      </c>
      <c r="E67" s="248"/>
      <c r="F67" s="236"/>
      <c r="G67" s="235">
        <f t="shared" si="28"/>
        <v>33</v>
      </c>
      <c r="H67" s="236">
        <f t="shared" si="28"/>
        <v>21085.47</v>
      </c>
      <c r="I67" s="112">
        <v>32</v>
      </c>
      <c r="J67" s="558">
        <v>16498.79</v>
      </c>
      <c r="K67" s="112"/>
      <c r="L67" s="232"/>
      <c r="M67" s="239"/>
      <c r="N67" s="523">
        <v>41</v>
      </c>
      <c r="O67" s="241">
        <v>46863.48</v>
      </c>
      <c r="P67" s="238"/>
      <c r="Q67" s="518">
        <f t="shared" si="19"/>
        <v>84447.74</v>
      </c>
      <c r="R67" s="242"/>
      <c r="S67" s="243"/>
      <c r="T67" s="465"/>
      <c r="U67" s="232"/>
      <c r="V67" s="465"/>
      <c r="W67" s="520">
        <f>SUM(S67:V67)</f>
        <v>0</v>
      </c>
      <c r="X67" s="210"/>
      <c r="Y67" s="89" t="s">
        <v>95</v>
      </c>
      <c r="Z67" s="524"/>
      <c r="AA67" s="247"/>
    </row>
    <row r="68" spans="1:27" ht="16.5" thickBot="1">
      <c r="A68" s="1">
        <f t="shared" si="2"/>
        <v>56</v>
      </c>
      <c r="B68" s="522" t="s">
        <v>71</v>
      </c>
      <c r="C68" s="112">
        <v>25</v>
      </c>
      <c r="D68" s="239">
        <v>15941.42</v>
      </c>
      <c r="E68" s="248"/>
      <c r="F68" s="236"/>
      <c r="G68" s="235">
        <f t="shared" si="28"/>
        <v>25</v>
      </c>
      <c r="H68" s="236">
        <f t="shared" si="28"/>
        <v>15941.42</v>
      </c>
      <c r="I68" s="112">
        <v>21</v>
      </c>
      <c r="J68" s="558">
        <v>3341.73</v>
      </c>
      <c r="K68" s="112"/>
      <c r="L68" s="232"/>
      <c r="M68" s="239"/>
      <c r="N68" s="523">
        <v>24</v>
      </c>
      <c r="O68" s="241">
        <v>26949.48</v>
      </c>
      <c r="P68" s="238"/>
      <c r="Q68" s="518">
        <f t="shared" si="19"/>
        <v>46232.630000000005</v>
      </c>
      <c r="R68" s="242"/>
      <c r="S68" s="243"/>
      <c r="T68" s="465"/>
      <c r="U68" s="232"/>
      <c r="V68" s="465"/>
      <c r="W68" s="520">
        <f>SUM(S68:V68)</f>
        <v>0</v>
      </c>
      <c r="X68" s="210"/>
      <c r="Y68" s="89" t="s">
        <v>96</v>
      </c>
      <c r="Z68" s="524"/>
      <c r="AA68" s="247"/>
    </row>
    <row r="69" spans="1:27" ht="16.5" thickBot="1">
      <c r="A69" s="1">
        <f t="shared" si="2"/>
        <v>57</v>
      </c>
      <c r="B69" s="522" t="s">
        <v>73</v>
      </c>
      <c r="C69" s="112">
        <v>15</v>
      </c>
      <c r="D69" s="239">
        <v>9520.41</v>
      </c>
      <c r="E69" s="248">
        <v>1</v>
      </c>
      <c r="F69" s="236">
        <v>614.73</v>
      </c>
      <c r="G69" s="235">
        <f t="shared" si="28"/>
        <v>16</v>
      </c>
      <c r="H69" s="236">
        <f t="shared" si="28"/>
        <v>10135.14</v>
      </c>
      <c r="I69" s="112">
        <v>13</v>
      </c>
      <c r="J69" s="558">
        <v>4778.41</v>
      </c>
      <c r="K69" s="112"/>
      <c r="L69" s="232"/>
      <c r="M69" s="239"/>
      <c r="N69" s="523">
        <v>18</v>
      </c>
      <c r="O69" s="241">
        <v>19660.92</v>
      </c>
      <c r="P69" s="238"/>
      <c r="Q69" s="518">
        <f t="shared" si="19"/>
        <v>34574.47</v>
      </c>
      <c r="R69" s="242"/>
      <c r="S69" s="243"/>
      <c r="T69" s="465"/>
      <c r="U69" s="232"/>
      <c r="V69" s="465"/>
      <c r="W69" s="520">
        <f>SUM(S69:V69)</f>
        <v>0</v>
      </c>
      <c r="X69" s="210"/>
      <c r="Y69" s="185" t="s">
        <v>97</v>
      </c>
      <c r="Z69" s="263">
        <f>SUM(Z70:Z74)</f>
        <v>2</v>
      </c>
      <c r="AA69" s="204">
        <f>SUM(AA70:AA74)</f>
        <v>1944.95</v>
      </c>
    </row>
    <row r="70" spans="1:27" ht="16.5" thickBot="1">
      <c r="A70" s="1">
        <f t="shared" si="2"/>
        <v>58</v>
      </c>
      <c r="B70" s="525" t="s">
        <v>98</v>
      </c>
      <c r="C70" s="112"/>
      <c r="D70" s="239"/>
      <c r="E70" s="248"/>
      <c r="F70" s="282"/>
      <c r="G70" s="248"/>
      <c r="H70" s="282"/>
      <c r="I70" s="112"/>
      <c r="J70" s="558"/>
      <c r="K70" s="112"/>
      <c r="L70" s="232"/>
      <c r="M70" s="239"/>
      <c r="N70" s="523"/>
      <c r="O70" s="241"/>
      <c r="P70" s="238"/>
      <c r="Q70" s="518">
        <f t="shared" si="19"/>
        <v>0</v>
      </c>
      <c r="R70" s="242"/>
      <c r="S70" s="274"/>
      <c r="T70" s="535"/>
      <c r="U70" s="354"/>
      <c r="V70" s="535"/>
      <c r="W70" s="520">
        <f>SUM(S70:V70)</f>
        <v>0</v>
      </c>
      <c r="X70" s="210"/>
      <c r="Y70" s="89" t="s">
        <v>91</v>
      </c>
      <c r="Z70" s="524">
        <v>2</v>
      </c>
      <c r="AA70" s="247">
        <v>1944.95</v>
      </c>
    </row>
    <row r="71" spans="1:27" s="210" customFormat="1" ht="15.75" customHeight="1" thickBot="1">
      <c r="A71" s="210">
        <f t="shared" si="2"/>
        <v>59</v>
      </c>
      <c r="B71" s="511" t="s">
        <v>158</v>
      </c>
      <c r="C71" s="199">
        <v>0</v>
      </c>
      <c r="D71" s="204">
        <v>0</v>
      </c>
      <c r="E71" s="199">
        <v>0</v>
      </c>
      <c r="F71" s="204">
        <v>0</v>
      </c>
      <c r="G71" s="199">
        <v>0</v>
      </c>
      <c r="H71" s="204">
        <v>0</v>
      </c>
      <c r="I71" s="199">
        <v>0</v>
      </c>
      <c r="J71" s="346">
        <v>0</v>
      </c>
      <c r="K71" s="199">
        <v>0</v>
      </c>
      <c r="L71" s="206">
        <v>0</v>
      </c>
      <c r="M71" s="205">
        <v>0</v>
      </c>
      <c r="N71" s="340">
        <v>0</v>
      </c>
      <c r="O71" s="200">
        <v>0</v>
      </c>
      <c r="P71" s="204">
        <v>0</v>
      </c>
      <c r="Q71" s="494">
        <v>0</v>
      </c>
      <c r="R71" s="207"/>
      <c r="S71" s="208">
        <f>SUM(S72:S76)</f>
        <v>0</v>
      </c>
      <c r="T71" s="204">
        <f>SUM(T72:T76)</f>
        <v>0</v>
      </c>
      <c r="U71" s="206">
        <f>SUM(U72:U76)</f>
        <v>0</v>
      </c>
      <c r="V71" s="204">
        <f>SUM(V72:V76)</f>
        <v>0</v>
      </c>
      <c r="W71" s="494">
        <f>SUM(W72:W76)</f>
        <v>0</v>
      </c>
      <c r="Y71" s="245" t="s">
        <v>92</v>
      </c>
      <c r="Z71" s="524"/>
      <c r="AA71" s="247"/>
    </row>
    <row r="72" spans="1:27" ht="15.75">
      <c r="A72" s="1">
        <f t="shared" si="2"/>
        <v>60</v>
      </c>
      <c r="B72" s="539">
        <v>12</v>
      </c>
      <c r="C72" s="540"/>
      <c r="D72" s="541"/>
      <c r="E72" s="540"/>
      <c r="F72" s="541"/>
      <c r="G72" s="540"/>
      <c r="H72" s="541"/>
      <c r="I72" s="48"/>
      <c r="J72" s="561"/>
      <c r="K72" s="48"/>
      <c r="L72" s="45"/>
      <c r="M72" s="541"/>
      <c r="N72" s="542"/>
      <c r="O72" s="49"/>
      <c r="P72" s="543"/>
      <c r="Q72" s="518">
        <f t="shared" si="19"/>
        <v>0</v>
      </c>
      <c r="R72" s="52"/>
      <c r="S72" s="226"/>
      <c r="T72" s="519"/>
      <c r="U72" s="515"/>
      <c r="V72" s="519"/>
      <c r="W72" s="520">
        <f>SUM(S72:V72)</f>
        <v>0</v>
      </c>
      <c r="Y72" s="89" t="s">
        <v>94</v>
      </c>
      <c r="Z72" s="524"/>
      <c r="AA72" s="247"/>
    </row>
    <row r="73" spans="1:27" ht="15.75">
      <c r="A73" s="1">
        <f t="shared" si="2"/>
        <v>61</v>
      </c>
      <c r="B73" s="539">
        <v>11</v>
      </c>
      <c r="C73" s="48"/>
      <c r="D73" s="541"/>
      <c r="E73" s="48"/>
      <c r="F73" s="541"/>
      <c r="G73" s="48"/>
      <c r="H73" s="541"/>
      <c r="I73" s="48"/>
      <c r="J73" s="561"/>
      <c r="K73" s="48"/>
      <c r="L73" s="45"/>
      <c r="M73" s="541"/>
      <c r="N73" s="542"/>
      <c r="O73" s="49"/>
      <c r="P73" s="543"/>
      <c r="Q73" s="518">
        <f t="shared" si="19"/>
        <v>0</v>
      </c>
      <c r="R73" s="52"/>
      <c r="S73" s="296"/>
      <c r="T73" s="544"/>
      <c r="U73" s="215"/>
      <c r="V73" s="544"/>
      <c r="W73" s="520">
        <f>SUM(S73:V73)</f>
        <v>0</v>
      </c>
      <c r="Y73" s="89" t="s">
        <v>95</v>
      </c>
      <c r="Z73" s="524"/>
      <c r="AA73" s="247"/>
    </row>
    <row r="74" spans="1:27" ht="16.5" thickBot="1">
      <c r="A74" s="1">
        <f t="shared" si="2"/>
        <v>62</v>
      </c>
      <c r="B74" s="539">
        <v>10</v>
      </c>
      <c r="C74" s="48"/>
      <c r="D74" s="541"/>
      <c r="E74" s="48"/>
      <c r="F74" s="541"/>
      <c r="G74" s="48"/>
      <c r="H74" s="541"/>
      <c r="I74" s="48"/>
      <c r="J74" s="561"/>
      <c r="K74" s="48"/>
      <c r="L74" s="45"/>
      <c r="M74" s="541"/>
      <c r="N74" s="542"/>
      <c r="O74" s="49"/>
      <c r="P74" s="543"/>
      <c r="Q74" s="518">
        <f t="shared" si="19"/>
        <v>0</v>
      </c>
      <c r="R74" s="52"/>
      <c r="S74" s="296"/>
      <c r="T74" s="544"/>
      <c r="U74" s="215"/>
      <c r="V74" s="544"/>
      <c r="W74" s="520">
        <f>SUM(S74:V74)</f>
        <v>0</v>
      </c>
      <c r="Y74" s="532" t="s">
        <v>96</v>
      </c>
      <c r="Z74" s="524"/>
      <c r="AA74" s="247"/>
    </row>
    <row r="75" spans="1:27" ht="16.5" customHeight="1" thickBot="1">
      <c r="A75" s="1">
        <f t="shared" si="2"/>
        <v>63</v>
      </c>
      <c r="B75" s="545">
        <v>9</v>
      </c>
      <c r="C75" s="48"/>
      <c r="D75" s="541"/>
      <c r="E75" s="48"/>
      <c r="F75" s="541"/>
      <c r="G75" s="48"/>
      <c r="H75" s="541"/>
      <c r="I75" s="48"/>
      <c r="J75" s="561"/>
      <c r="K75" s="48"/>
      <c r="L75" s="45"/>
      <c r="M75" s="541"/>
      <c r="N75" s="542"/>
      <c r="O75" s="49"/>
      <c r="P75" s="543"/>
      <c r="Q75" s="518">
        <f t="shared" si="19"/>
        <v>0</v>
      </c>
      <c r="R75" s="52"/>
      <c r="S75" s="243"/>
      <c r="T75" s="465"/>
      <c r="U75" s="232"/>
      <c r="V75" s="465"/>
      <c r="W75" s="520">
        <f>SUM(S75:V75)</f>
        <v>0</v>
      </c>
      <c r="Y75" s="185" t="s">
        <v>100</v>
      </c>
      <c r="Z75" s="263">
        <f>SUM(Z76:Z80)</f>
        <v>0</v>
      </c>
      <c r="AA75" s="204">
        <f>SUM(AA76:AA80)</f>
        <v>0</v>
      </c>
    </row>
    <row r="76" spans="1:27" ht="16.5" thickBot="1">
      <c r="A76" s="1">
        <f t="shared" si="2"/>
        <v>64</v>
      </c>
      <c r="B76" s="547">
        <v>8</v>
      </c>
      <c r="C76" s="548"/>
      <c r="D76" s="541"/>
      <c r="E76" s="548"/>
      <c r="F76" s="541"/>
      <c r="G76" s="548"/>
      <c r="H76" s="541"/>
      <c r="I76" s="48"/>
      <c r="J76" s="561"/>
      <c r="K76" s="48"/>
      <c r="L76" s="45"/>
      <c r="M76" s="541"/>
      <c r="N76" s="542"/>
      <c r="O76" s="49"/>
      <c r="P76" s="543"/>
      <c r="Q76" s="518">
        <f t="shared" si="19"/>
        <v>0</v>
      </c>
      <c r="R76" s="52"/>
      <c r="S76" s="274"/>
      <c r="T76" s="535"/>
      <c r="U76" s="354"/>
      <c r="V76" s="535"/>
      <c r="W76" s="520">
        <f>SUM(S76:V76)</f>
        <v>0</v>
      </c>
      <c r="Y76" s="89" t="s">
        <v>101</v>
      </c>
      <c r="Z76" s="524"/>
      <c r="AA76" s="247"/>
    </row>
    <row r="77" spans="1:27" ht="15.75" customHeight="1" thickBot="1">
      <c r="A77" s="1">
        <f t="shared" si="2"/>
        <v>65</v>
      </c>
      <c r="B77" s="562" t="s">
        <v>82</v>
      </c>
      <c r="C77" s="199">
        <f aca="true" t="shared" si="29" ref="C77:P77">SUM(C78:C82)</f>
        <v>52</v>
      </c>
      <c r="D77" s="205">
        <f t="shared" si="29"/>
        <v>176954.99</v>
      </c>
      <c r="E77" s="199">
        <f>SUM(E78:E82)</f>
        <v>2</v>
      </c>
      <c r="F77" s="205">
        <f>SUM(F78:F82)</f>
        <v>6136.06</v>
      </c>
      <c r="G77" s="199">
        <f t="shared" si="29"/>
        <v>54</v>
      </c>
      <c r="H77" s="205">
        <f t="shared" si="29"/>
        <v>183091.05</v>
      </c>
      <c r="I77" s="199">
        <f t="shared" si="29"/>
        <v>48</v>
      </c>
      <c r="J77" s="346">
        <f t="shared" si="29"/>
        <v>17302.2</v>
      </c>
      <c r="K77" s="199">
        <f t="shared" si="29"/>
        <v>0</v>
      </c>
      <c r="L77" s="206">
        <f t="shared" si="29"/>
        <v>0</v>
      </c>
      <c r="M77" s="205">
        <f t="shared" si="29"/>
        <v>0</v>
      </c>
      <c r="N77" s="340">
        <f t="shared" si="29"/>
        <v>52</v>
      </c>
      <c r="O77" s="200">
        <f>SUM(O78:O82)</f>
        <v>42301.42</v>
      </c>
      <c r="P77" s="204">
        <f t="shared" si="29"/>
        <v>0</v>
      </c>
      <c r="Q77" s="494">
        <f>SUM(Q78:Q82)</f>
        <v>242694.66999999998</v>
      </c>
      <c r="R77" s="27"/>
      <c r="S77" s="208">
        <f>SUM(S78:S82)</f>
        <v>0</v>
      </c>
      <c r="T77" s="204">
        <f>SUM(T78:T82)</f>
        <v>0</v>
      </c>
      <c r="U77" s="206">
        <f>SUM(U78:U82)</f>
        <v>0</v>
      </c>
      <c r="V77" s="204">
        <f>SUM(V78:V82)</f>
        <v>0</v>
      </c>
      <c r="W77" s="494">
        <f>SUM(W78:W82)</f>
        <v>0</v>
      </c>
      <c r="Y77" s="89" t="s">
        <v>102</v>
      </c>
      <c r="Z77" s="524"/>
      <c r="AA77" s="247"/>
    </row>
    <row r="78" spans="1:27" ht="15.75">
      <c r="A78" s="1">
        <f aca="true" t="shared" si="30" ref="A78:A134">A77+1</f>
        <v>66</v>
      </c>
      <c r="B78" s="539" t="s">
        <v>83</v>
      </c>
      <c r="C78" s="112">
        <v>7</v>
      </c>
      <c r="D78" s="239">
        <v>26515.86</v>
      </c>
      <c r="E78" s="248"/>
      <c r="F78" s="236"/>
      <c r="G78" s="235">
        <f aca="true" t="shared" si="31" ref="G78:H82">C78+E78</f>
        <v>7</v>
      </c>
      <c r="H78" s="236">
        <f t="shared" si="31"/>
        <v>26515.86</v>
      </c>
      <c r="I78" s="112">
        <v>4</v>
      </c>
      <c r="J78" s="558">
        <v>1675.35</v>
      </c>
      <c r="K78" s="112"/>
      <c r="L78" s="232"/>
      <c r="M78" s="239"/>
      <c r="N78" s="523">
        <v>7</v>
      </c>
      <c r="O78" s="241">
        <v>5966</v>
      </c>
      <c r="P78" s="238"/>
      <c r="Q78" s="518">
        <f t="shared" si="19"/>
        <v>34157.21</v>
      </c>
      <c r="R78" s="52"/>
      <c r="S78" s="226"/>
      <c r="T78" s="519"/>
      <c r="U78" s="515"/>
      <c r="V78" s="519"/>
      <c r="W78" s="520">
        <f>SUM(S78:V78)</f>
        <v>0</v>
      </c>
      <c r="Y78" s="89" t="s">
        <v>103</v>
      </c>
      <c r="Z78" s="524"/>
      <c r="AA78" s="247"/>
    </row>
    <row r="79" spans="1:27" ht="15.75">
      <c r="A79" s="1">
        <f t="shared" si="30"/>
        <v>67</v>
      </c>
      <c r="B79" s="522" t="s">
        <v>84</v>
      </c>
      <c r="C79" s="112">
        <v>10</v>
      </c>
      <c r="D79" s="239">
        <v>36859.46</v>
      </c>
      <c r="E79" s="248"/>
      <c r="F79" s="236"/>
      <c r="G79" s="235">
        <f t="shared" si="31"/>
        <v>10</v>
      </c>
      <c r="H79" s="236">
        <f t="shared" si="31"/>
        <v>36859.46</v>
      </c>
      <c r="I79" s="112">
        <v>10</v>
      </c>
      <c r="J79" s="558">
        <v>3527.5</v>
      </c>
      <c r="K79" s="112"/>
      <c r="L79" s="232"/>
      <c r="M79" s="239"/>
      <c r="N79" s="523">
        <v>10</v>
      </c>
      <c r="O79" s="241">
        <v>7685.84</v>
      </c>
      <c r="P79" s="238"/>
      <c r="Q79" s="518">
        <f t="shared" si="19"/>
        <v>48072.8</v>
      </c>
      <c r="R79" s="52"/>
      <c r="S79" s="243"/>
      <c r="T79" s="465"/>
      <c r="U79" s="232"/>
      <c r="V79" s="465"/>
      <c r="W79" s="520">
        <f>SUM(S79:V79)</f>
        <v>0</v>
      </c>
      <c r="Y79" s="89" t="s">
        <v>91</v>
      </c>
      <c r="Z79" s="524"/>
      <c r="AA79" s="247"/>
    </row>
    <row r="80" spans="1:27" ht="16.5" thickBot="1">
      <c r="A80" s="1">
        <f t="shared" si="30"/>
        <v>68</v>
      </c>
      <c r="B80" s="522" t="s">
        <v>86</v>
      </c>
      <c r="C80" s="112">
        <v>15</v>
      </c>
      <c r="D80" s="239">
        <v>51808.28</v>
      </c>
      <c r="E80" s="248"/>
      <c r="F80" s="236"/>
      <c r="G80" s="235">
        <f t="shared" si="31"/>
        <v>15</v>
      </c>
      <c r="H80" s="236">
        <f t="shared" si="31"/>
        <v>51808.28</v>
      </c>
      <c r="I80" s="112">
        <v>12</v>
      </c>
      <c r="J80" s="558">
        <v>4909.02</v>
      </c>
      <c r="K80" s="112"/>
      <c r="L80" s="232"/>
      <c r="M80" s="239"/>
      <c r="N80" s="523">
        <v>15</v>
      </c>
      <c r="O80" s="241">
        <v>11549.74</v>
      </c>
      <c r="P80" s="238"/>
      <c r="Q80" s="518">
        <f t="shared" si="19"/>
        <v>68267.04000000001</v>
      </c>
      <c r="R80" s="52"/>
      <c r="S80" s="243"/>
      <c r="T80" s="465"/>
      <c r="U80" s="232"/>
      <c r="V80" s="465"/>
      <c r="W80" s="520">
        <f>SUM(S80:V80)</f>
        <v>0</v>
      </c>
      <c r="Y80" s="563" t="s">
        <v>92</v>
      </c>
      <c r="Z80" s="524"/>
      <c r="AA80" s="247"/>
    </row>
    <row r="81" spans="1:27" ht="16.5" thickBot="1">
      <c r="A81" s="1">
        <f t="shared" si="30"/>
        <v>69</v>
      </c>
      <c r="B81" s="522" t="s">
        <v>87</v>
      </c>
      <c r="C81" s="112">
        <v>2</v>
      </c>
      <c r="D81" s="239">
        <v>6488.33</v>
      </c>
      <c r="E81" s="248"/>
      <c r="F81" s="236"/>
      <c r="G81" s="235">
        <f t="shared" si="31"/>
        <v>2</v>
      </c>
      <c r="H81" s="236">
        <f t="shared" si="31"/>
        <v>6488.33</v>
      </c>
      <c r="I81" s="112">
        <v>2</v>
      </c>
      <c r="J81" s="558">
        <v>852.69</v>
      </c>
      <c r="K81" s="112"/>
      <c r="L81" s="232"/>
      <c r="M81" s="239"/>
      <c r="N81" s="523">
        <v>2</v>
      </c>
      <c r="O81" s="241">
        <v>1636</v>
      </c>
      <c r="P81" s="238"/>
      <c r="Q81" s="518">
        <f t="shared" si="19"/>
        <v>8977.02</v>
      </c>
      <c r="R81" s="52"/>
      <c r="S81" s="243"/>
      <c r="T81" s="465"/>
      <c r="U81" s="232"/>
      <c r="V81" s="465"/>
      <c r="W81" s="520">
        <f>SUM(S81:V81)</f>
        <v>0</v>
      </c>
      <c r="Y81" s="185" t="s">
        <v>104</v>
      </c>
      <c r="Z81" s="263">
        <f>SUM(Z82:Z86)</f>
        <v>8</v>
      </c>
      <c r="AA81" s="204">
        <f>SUM(AA82:AA86)</f>
        <v>6890.5599999999995</v>
      </c>
    </row>
    <row r="82" spans="1:27" ht="16.5" thickBot="1">
      <c r="A82" s="1">
        <f t="shared" si="30"/>
        <v>70</v>
      </c>
      <c r="B82" s="525" t="s">
        <v>88</v>
      </c>
      <c r="C82" s="112">
        <v>18</v>
      </c>
      <c r="D82" s="239">
        <v>55283.06</v>
      </c>
      <c r="E82" s="248">
        <v>2</v>
      </c>
      <c r="F82" s="236">
        <v>6136.06</v>
      </c>
      <c r="G82" s="235">
        <f t="shared" si="31"/>
        <v>20</v>
      </c>
      <c r="H82" s="236">
        <f t="shared" si="31"/>
        <v>61419.119999999995</v>
      </c>
      <c r="I82" s="112">
        <v>20</v>
      </c>
      <c r="J82" s="558">
        <v>6337.64</v>
      </c>
      <c r="K82" s="112"/>
      <c r="L82" s="232"/>
      <c r="M82" s="239"/>
      <c r="N82" s="523">
        <v>18</v>
      </c>
      <c r="O82" s="241">
        <v>15463.84</v>
      </c>
      <c r="P82" s="238"/>
      <c r="Q82" s="518">
        <f t="shared" si="19"/>
        <v>83220.59999999999</v>
      </c>
      <c r="R82" s="52"/>
      <c r="S82" s="274"/>
      <c r="T82" s="535"/>
      <c r="U82" s="354"/>
      <c r="V82" s="535"/>
      <c r="W82" s="520">
        <f>SUM(S82:V82)</f>
        <v>0</v>
      </c>
      <c r="Y82" s="89" t="s">
        <v>101</v>
      </c>
      <c r="Z82" s="524">
        <v>1</v>
      </c>
      <c r="AA82" s="247">
        <v>818.12</v>
      </c>
    </row>
    <row r="83" spans="1:27" ht="16.5" customHeight="1" thickBot="1">
      <c r="A83" s="1">
        <f t="shared" si="30"/>
        <v>71</v>
      </c>
      <c r="B83" s="511" t="s">
        <v>89</v>
      </c>
      <c r="C83" s="199">
        <f aca="true" t="shared" si="32" ref="C83:H83">SUM(C84:C88)</f>
        <v>89</v>
      </c>
      <c r="D83" s="205">
        <f t="shared" si="32"/>
        <v>88018.2</v>
      </c>
      <c r="E83" s="199">
        <f t="shared" si="32"/>
        <v>0</v>
      </c>
      <c r="F83" s="205">
        <f t="shared" si="32"/>
        <v>0</v>
      </c>
      <c r="G83" s="199">
        <f t="shared" si="32"/>
        <v>89</v>
      </c>
      <c r="H83" s="205">
        <f t="shared" si="32"/>
        <v>88018.2</v>
      </c>
      <c r="I83" s="199">
        <f aca="true" t="shared" si="33" ref="I83:P83">SUM(I84:I88)</f>
        <v>80</v>
      </c>
      <c r="J83" s="346">
        <f t="shared" si="33"/>
        <v>63981.68000000001</v>
      </c>
      <c r="K83" s="199">
        <f t="shared" si="33"/>
        <v>0</v>
      </c>
      <c r="L83" s="206">
        <f t="shared" si="33"/>
        <v>0</v>
      </c>
      <c r="M83" s="205">
        <f t="shared" si="33"/>
        <v>0</v>
      </c>
      <c r="N83" s="340">
        <f t="shared" si="33"/>
        <v>85</v>
      </c>
      <c r="O83" s="200">
        <f t="shared" si="33"/>
        <v>94298.77</v>
      </c>
      <c r="P83" s="204">
        <f t="shared" si="33"/>
        <v>0</v>
      </c>
      <c r="Q83" s="494">
        <f>SUM(Q84:Q88)</f>
        <v>246298.65</v>
      </c>
      <c r="R83" s="52"/>
      <c r="S83" s="208">
        <f>SUM(S84:S88)</f>
        <v>0</v>
      </c>
      <c r="T83" s="204">
        <f>SUM(T84:T88)</f>
        <v>0</v>
      </c>
      <c r="U83" s="206">
        <f>SUM(U84:U88)</f>
        <v>0</v>
      </c>
      <c r="V83" s="204">
        <f>SUM(V84:V88)</f>
        <v>0</v>
      </c>
      <c r="W83" s="494">
        <f>SUM(W84:W88)</f>
        <v>0</v>
      </c>
      <c r="Y83" s="89" t="s">
        <v>102</v>
      </c>
      <c r="Z83" s="524"/>
      <c r="AA83" s="247"/>
    </row>
    <row r="84" spans="1:27" ht="13.5" customHeight="1">
      <c r="A84" s="1">
        <f t="shared" si="30"/>
        <v>72</v>
      </c>
      <c r="B84" s="564">
        <v>14</v>
      </c>
      <c r="C84" s="112">
        <v>10</v>
      </c>
      <c r="D84" s="239">
        <v>10068.86</v>
      </c>
      <c r="E84" s="248"/>
      <c r="F84" s="236"/>
      <c r="G84" s="235">
        <f aca="true" t="shared" si="34" ref="G84:H88">C84+E84</f>
        <v>10</v>
      </c>
      <c r="H84" s="236">
        <f t="shared" si="34"/>
        <v>10068.86</v>
      </c>
      <c r="I84" s="112">
        <v>9</v>
      </c>
      <c r="J84" s="558">
        <v>8436.25</v>
      </c>
      <c r="K84" s="112"/>
      <c r="L84" s="232"/>
      <c r="M84" s="239"/>
      <c r="N84" s="523">
        <v>10</v>
      </c>
      <c r="O84" s="241">
        <v>10685.64</v>
      </c>
      <c r="P84" s="238"/>
      <c r="Q84" s="518">
        <f t="shared" si="19"/>
        <v>29190.75</v>
      </c>
      <c r="R84" s="52"/>
      <c r="S84" s="226"/>
      <c r="T84" s="519"/>
      <c r="U84" s="515"/>
      <c r="V84" s="519"/>
      <c r="W84" s="520">
        <f>SUM(S84:V84)</f>
        <v>0</v>
      </c>
      <c r="Y84" s="89" t="s">
        <v>103</v>
      </c>
      <c r="Z84" s="524"/>
      <c r="AA84" s="247"/>
    </row>
    <row r="85" spans="1:27" ht="15.75">
      <c r="A85" s="1">
        <f t="shared" si="30"/>
        <v>73</v>
      </c>
      <c r="B85" s="565">
        <v>13</v>
      </c>
      <c r="C85" s="112">
        <v>27</v>
      </c>
      <c r="D85" s="239">
        <v>27438.32</v>
      </c>
      <c r="E85" s="248"/>
      <c r="F85" s="236"/>
      <c r="G85" s="235">
        <f t="shared" si="34"/>
        <v>27</v>
      </c>
      <c r="H85" s="236">
        <f t="shared" si="34"/>
        <v>27438.32</v>
      </c>
      <c r="I85" s="112">
        <v>25</v>
      </c>
      <c r="J85" s="558">
        <v>20385.89</v>
      </c>
      <c r="K85" s="112"/>
      <c r="L85" s="232"/>
      <c r="M85" s="239"/>
      <c r="N85" s="523">
        <v>27</v>
      </c>
      <c r="O85" s="241">
        <v>29455.49</v>
      </c>
      <c r="P85" s="238"/>
      <c r="Q85" s="518">
        <f t="shared" si="19"/>
        <v>77279.7</v>
      </c>
      <c r="R85" s="52"/>
      <c r="S85" s="243"/>
      <c r="T85" s="465"/>
      <c r="U85" s="232"/>
      <c r="V85" s="465"/>
      <c r="W85" s="520">
        <f>SUM(S85:V85)</f>
        <v>0</v>
      </c>
      <c r="Y85" s="89" t="s">
        <v>91</v>
      </c>
      <c r="Z85" s="524">
        <v>1</v>
      </c>
      <c r="AA85" s="247">
        <v>865.29</v>
      </c>
    </row>
    <row r="86" spans="1:27" ht="16.5" thickBot="1">
      <c r="A86" s="1">
        <f t="shared" si="30"/>
        <v>74</v>
      </c>
      <c r="B86" s="565">
        <v>12</v>
      </c>
      <c r="C86" s="112">
        <v>13</v>
      </c>
      <c r="D86" s="239">
        <v>12941.77</v>
      </c>
      <c r="E86" s="248"/>
      <c r="F86" s="236"/>
      <c r="G86" s="235">
        <f t="shared" si="34"/>
        <v>13</v>
      </c>
      <c r="H86" s="236">
        <f t="shared" si="34"/>
        <v>12941.77</v>
      </c>
      <c r="I86" s="112">
        <v>11</v>
      </c>
      <c r="J86" s="558">
        <v>9426.37</v>
      </c>
      <c r="K86" s="112"/>
      <c r="L86" s="232"/>
      <c r="M86" s="239"/>
      <c r="N86" s="523">
        <v>10</v>
      </c>
      <c r="O86" s="241">
        <v>12108</v>
      </c>
      <c r="P86" s="238"/>
      <c r="Q86" s="518">
        <f t="shared" si="19"/>
        <v>34476.14</v>
      </c>
      <c r="R86" s="52"/>
      <c r="S86" s="243"/>
      <c r="T86" s="465"/>
      <c r="U86" s="232"/>
      <c r="V86" s="465"/>
      <c r="W86" s="520">
        <f>SUM(S86:V86)</f>
        <v>0</v>
      </c>
      <c r="Y86" s="563" t="s">
        <v>92</v>
      </c>
      <c r="Z86" s="524">
        <v>6</v>
      </c>
      <c r="AA86" s="247">
        <v>5207.15</v>
      </c>
    </row>
    <row r="87" spans="1:27" ht="26.25" thickBot="1">
      <c r="A87" s="1">
        <f t="shared" si="30"/>
        <v>75</v>
      </c>
      <c r="B87" s="565">
        <v>11</v>
      </c>
      <c r="C87" s="112">
        <v>11</v>
      </c>
      <c r="D87" s="239">
        <v>10800.87</v>
      </c>
      <c r="E87" s="248"/>
      <c r="F87" s="236"/>
      <c r="G87" s="235">
        <f t="shared" si="34"/>
        <v>11</v>
      </c>
      <c r="H87" s="236">
        <f t="shared" si="34"/>
        <v>10800.87</v>
      </c>
      <c r="I87" s="112">
        <v>10</v>
      </c>
      <c r="J87" s="558">
        <v>8539.97</v>
      </c>
      <c r="K87" s="112"/>
      <c r="L87" s="232"/>
      <c r="M87" s="239"/>
      <c r="N87" s="523">
        <v>11</v>
      </c>
      <c r="O87" s="241">
        <v>12298</v>
      </c>
      <c r="P87" s="238"/>
      <c r="Q87" s="518">
        <f t="shared" si="19"/>
        <v>31638.84</v>
      </c>
      <c r="R87" s="52"/>
      <c r="S87" s="243"/>
      <c r="T87" s="465"/>
      <c r="U87" s="232"/>
      <c r="V87" s="465"/>
      <c r="W87" s="520">
        <f>SUM(S87:V87)</f>
        <v>0</v>
      </c>
      <c r="Y87" s="185" t="s">
        <v>164</v>
      </c>
      <c r="Z87" s="263">
        <f>SUM(Z88:Z95)</f>
        <v>17</v>
      </c>
      <c r="AA87" s="204">
        <f>SUM(AA88:AA95)</f>
        <v>14697.71</v>
      </c>
    </row>
    <row r="88" spans="1:27" ht="16.5" thickBot="1">
      <c r="A88" s="1">
        <f t="shared" si="30"/>
        <v>76</v>
      </c>
      <c r="B88" s="566">
        <v>10</v>
      </c>
      <c r="C88" s="112">
        <v>28</v>
      </c>
      <c r="D88" s="239">
        <v>26768.38</v>
      </c>
      <c r="E88" s="248"/>
      <c r="F88" s="236"/>
      <c r="G88" s="235">
        <f t="shared" si="34"/>
        <v>28</v>
      </c>
      <c r="H88" s="236">
        <f t="shared" si="34"/>
        <v>26768.38</v>
      </c>
      <c r="I88" s="112">
        <v>25</v>
      </c>
      <c r="J88" s="558">
        <v>17193.2</v>
      </c>
      <c r="K88" s="112"/>
      <c r="L88" s="232"/>
      <c r="M88" s="239"/>
      <c r="N88" s="523">
        <v>27</v>
      </c>
      <c r="O88" s="241">
        <v>29751.64</v>
      </c>
      <c r="P88" s="238"/>
      <c r="Q88" s="518">
        <f t="shared" si="19"/>
        <v>73713.22</v>
      </c>
      <c r="R88" s="52"/>
      <c r="S88" s="274"/>
      <c r="T88" s="535"/>
      <c r="U88" s="354"/>
      <c r="V88" s="535"/>
      <c r="W88" s="520">
        <f>SUM(S88:V88)</f>
        <v>0</v>
      </c>
      <c r="Y88" s="89" t="s">
        <v>101</v>
      </c>
      <c r="Z88" s="524">
        <v>2</v>
      </c>
      <c r="AA88" s="247">
        <v>1948.9</v>
      </c>
    </row>
    <row r="89" spans="1:27" ht="16.5" customHeight="1" thickBot="1">
      <c r="A89" s="1">
        <f t="shared" si="30"/>
        <v>77</v>
      </c>
      <c r="B89" s="511" t="s">
        <v>90</v>
      </c>
      <c r="C89" s="199">
        <f>SUM(C90:C94)</f>
        <v>0</v>
      </c>
      <c r="D89" s="205">
        <f>SUM(D90:D94)</f>
        <v>0</v>
      </c>
      <c r="E89" s="208"/>
      <c r="F89" s="204"/>
      <c r="G89" s="208"/>
      <c r="H89" s="204"/>
      <c r="I89" s="199">
        <f aca="true" t="shared" si="35" ref="I89:P89">SUM(I90:I94)</f>
        <v>0</v>
      </c>
      <c r="J89" s="346">
        <f t="shared" si="35"/>
        <v>0</v>
      </c>
      <c r="K89" s="199">
        <f t="shared" si="35"/>
        <v>0</v>
      </c>
      <c r="L89" s="206">
        <f t="shared" si="35"/>
        <v>0</v>
      </c>
      <c r="M89" s="205">
        <f t="shared" si="35"/>
        <v>0</v>
      </c>
      <c r="N89" s="340">
        <f t="shared" si="35"/>
        <v>0</v>
      </c>
      <c r="O89" s="200">
        <f t="shared" si="35"/>
        <v>0</v>
      </c>
      <c r="P89" s="204">
        <f t="shared" si="35"/>
        <v>0</v>
      </c>
      <c r="Q89" s="494">
        <f>SUM(Q90:Q94)</f>
        <v>0</v>
      </c>
      <c r="R89" s="27"/>
      <c r="S89" s="208">
        <f>SUM(S90:S94)</f>
        <v>0</v>
      </c>
      <c r="T89" s="204">
        <f>SUM(T90:T94)</f>
        <v>0</v>
      </c>
      <c r="U89" s="206">
        <f>SUM(U90:U94)</f>
        <v>0</v>
      </c>
      <c r="V89" s="204">
        <f>SUM(V90:V94)</f>
        <v>0</v>
      </c>
      <c r="W89" s="494">
        <f>SUM(W90:W94)</f>
        <v>0</v>
      </c>
      <c r="Y89" s="89" t="s">
        <v>102</v>
      </c>
      <c r="Z89" s="524"/>
      <c r="AA89" s="247"/>
    </row>
    <row r="90" spans="1:27" ht="15.75">
      <c r="A90" s="1">
        <f t="shared" si="30"/>
        <v>78</v>
      </c>
      <c r="B90" s="539" t="s">
        <v>91</v>
      </c>
      <c r="C90" s="112"/>
      <c r="D90" s="239"/>
      <c r="E90" s="248"/>
      <c r="F90" s="282"/>
      <c r="G90" s="248"/>
      <c r="H90" s="282"/>
      <c r="I90" s="112"/>
      <c r="J90" s="558"/>
      <c r="K90" s="112"/>
      <c r="L90" s="232"/>
      <c r="M90" s="239"/>
      <c r="N90" s="523"/>
      <c r="O90" s="241"/>
      <c r="P90" s="238"/>
      <c r="Q90" s="518">
        <f t="shared" si="19"/>
        <v>0</v>
      </c>
      <c r="R90" s="52"/>
      <c r="S90" s="226"/>
      <c r="T90" s="519"/>
      <c r="U90" s="515"/>
      <c r="V90" s="519"/>
      <c r="W90" s="520">
        <f>SUM(S90:V90)</f>
        <v>0</v>
      </c>
      <c r="Y90" s="89" t="s">
        <v>103</v>
      </c>
      <c r="Z90" s="524"/>
      <c r="AA90" s="247"/>
    </row>
    <row r="91" spans="1:27" ht="15.75">
      <c r="A91" s="1">
        <f t="shared" si="30"/>
        <v>79</v>
      </c>
      <c r="B91" s="522" t="s">
        <v>92</v>
      </c>
      <c r="C91" s="112"/>
      <c r="D91" s="239"/>
      <c r="E91" s="248"/>
      <c r="F91" s="282"/>
      <c r="G91" s="248"/>
      <c r="H91" s="282"/>
      <c r="I91" s="112"/>
      <c r="J91" s="558"/>
      <c r="K91" s="112"/>
      <c r="L91" s="232"/>
      <c r="M91" s="239"/>
      <c r="N91" s="523"/>
      <c r="O91" s="241"/>
      <c r="P91" s="238"/>
      <c r="Q91" s="518">
        <f t="shared" si="19"/>
        <v>0</v>
      </c>
      <c r="R91" s="52"/>
      <c r="S91" s="243"/>
      <c r="T91" s="465"/>
      <c r="U91" s="232"/>
      <c r="V91" s="465"/>
      <c r="W91" s="520">
        <f>SUM(S91:V91)</f>
        <v>0</v>
      </c>
      <c r="Y91" s="89" t="s">
        <v>91</v>
      </c>
      <c r="Z91" s="524">
        <v>14</v>
      </c>
      <c r="AA91" s="247">
        <f>876.93+11025.8</f>
        <v>11902.73</v>
      </c>
    </row>
    <row r="92" spans="1:27" ht="12.75" customHeight="1">
      <c r="A92" s="1">
        <f t="shared" si="30"/>
        <v>80</v>
      </c>
      <c r="B92" s="522" t="s">
        <v>94</v>
      </c>
      <c r="C92" s="112"/>
      <c r="D92" s="239"/>
      <c r="E92" s="248"/>
      <c r="F92" s="282"/>
      <c r="G92" s="248"/>
      <c r="H92" s="282"/>
      <c r="I92" s="112"/>
      <c r="J92" s="558"/>
      <c r="K92" s="112"/>
      <c r="L92" s="232"/>
      <c r="M92" s="239"/>
      <c r="N92" s="523"/>
      <c r="O92" s="241"/>
      <c r="P92" s="238"/>
      <c r="Q92" s="518">
        <f t="shared" si="19"/>
        <v>0</v>
      </c>
      <c r="R92" s="52"/>
      <c r="S92" s="243"/>
      <c r="T92" s="465"/>
      <c r="U92" s="232"/>
      <c r="V92" s="465"/>
      <c r="W92" s="520">
        <f>SUM(S92:V92)</f>
        <v>0</v>
      </c>
      <c r="Y92" s="89" t="s">
        <v>92</v>
      </c>
      <c r="Z92" s="524">
        <v>1</v>
      </c>
      <c r="AA92" s="247">
        <v>846.08</v>
      </c>
    </row>
    <row r="93" spans="1:27" ht="12.75" customHeight="1">
      <c r="A93" s="1">
        <f t="shared" si="30"/>
        <v>81</v>
      </c>
      <c r="B93" s="522" t="s">
        <v>95</v>
      </c>
      <c r="C93" s="112"/>
      <c r="D93" s="239"/>
      <c r="E93" s="248"/>
      <c r="F93" s="282"/>
      <c r="G93" s="248"/>
      <c r="H93" s="282"/>
      <c r="I93" s="112"/>
      <c r="J93" s="558"/>
      <c r="K93" s="112"/>
      <c r="L93" s="232"/>
      <c r="M93" s="239"/>
      <c r="N93" s="523"/>
      <c r="O93" s="241"/>
      <c r="P93" s="238"/>
      <c r="Q93" s="518">
        <f t="shared" si="19"/>
        <v>0</v>
      </c>
      <c r="R93" s="52"/>
      <c r="S93" s="243"/>
      <c r="T93" s="465"/>
      <c r="U93" s="232"/>
      <c r="V93" s="465"/>
      <c r="W93" s="520">
        <f>SUM(S93:V93)</f>
        <v>0</v>
      </c>
      <c r="Y93" s="89" t="s">
        <v>94</v>
      </c>
      <c r="Z93" s="524"/>
      <c r="AA93" s="247"/>
    </row>
    <row r="94" spans="1:27" ht="16.5" thickBot="1">
      <c r="A94" s="1">
        <f t="shared" si="30"/>
        <v>82</v>
      </c>
      <c r="B94" s="525" t="s">
        <v>96</v>
      </c>
      <c r="C94" s="112"/>
      <c r="D94" s="239"/>
      <c r="E94" s="248"/>
      <c r="F94" s="282"/>
      <c r="G94" s="248"/>
      <c r="H94" s="282"/>
      <c r="I94" s="112"/>
      <c r="J94" s="558"/>
      <c r="K94" s="112"/>
      <c r="L94" s="232"/>
      <c r="M94" s="239"/>
      <c r="N94" s="523"/>
      <c r="O94" s="241"/>
      <c r="P94" s="238"/>
      <c r="Q94" s="518">
        <f t="shared" si="19"/>
        <v>0</v>
      </c>
      <c r="R94" s="52"/>
      <c r="S94" s="274"/>
      <c r="T94" s="535"/>
      <c r="U94" s="354"/>
      <c r="V94" s="535"/>
      <c r="W94" s="520">
        <f>SUM(S94:V94)</f>
        <v>0</v>
      </c>
      <c r="Y94" s="89" t="s">
        <v>95</v>
      </c>
      <c r="Z94" s="524"/>
      <c r="AA94" s="247"/>
    </row>
    <row r="95" spans="1:27" ht="16.5" customHeight="1" thickBot="1">
      <c r="A95" s="1">
        <f t="shared" si="30"/>
        <v>83</v>
      </c>
      <c r="B95" s="511" t="s">
        <v>97</v>
      </c>
      <c r="C95" s="199">
        <f aca="true" t="shared" si="36" ref="C95:H95">SUM(C96:C100)</f>
        <v>3</v>
      </c>
      <c r="D95" s="205">
        <f t="shared" si="36"/>
        <v>2961.69</v>
      </c>
      <c r="E95" s="199">
        <f t="shared" si="36"/>
        <v>0</v>
      </c>
      <c r="F95" s="205">
        <f t="shared" si="36"/>
        <v>0</v>
      </c>
      <c r="G95" s="199">
        <f t="shared" si="36"/>
        <v>3</v>
      </c>
      <c r="H95" s="205">
        <f t="shared" si="36"/>
        <v>2961.69</v>
      </c>
      <c r="I95" s="199">
        <f aca="true" t="shared" si="37" ref="I95:P95">SUM(I96:I100)</f>
        <v>3</v>
      </c>
      <c r="J95" s="346">
        <f t="shared" si="37"/>
        <v>955.2</v>
      </c>
      <c r="K95" s="199">
        <f t="shared" si="37"/>
        <v>0</v>
      </c>
      <c r="L95" s="206">
        <f t="shared" si="37"/>
        <v>0</v>
      </c>
      <c r="M95" s="205">
        <f t="shared" si="37"/>
        <v>0</v>
      </c>
      <c r="N95" s="340">
        <f t="shared" si="37"/>
        <v>3</v>
      </c>
      <c r="O95" s="200">
        <f t="shared" si="37"/>
        <v>3234</v>
      </c>
      <c r="P95" s="204">
        <f t="shared" si="37"/>
        <v>0</v>
      </c>
      <c r="Q95" s="494">
        <f>SUM(Q96:Q100)</f>
        <v>7150.89</v>
      </c>
      <c r="R95" s="52"/>
      <c r="S95" s="208">
        <f>SUM(S96:S100)</f>
        <v>0</v>
      </c>
      <c r="T95" s="204">
        <f>SUM(T96:T100)</f>
        <v>0</v>
      </c>
      <c r="U95" s="206">
        <f>SUM(U96:U100)</f>
        <v>0</v>
      </c>
      <c r="V95" s="204">
        <f>SUM(V96:V100)</f>
        <v>0</v>
      </c>
      <c r="W95" s="494">
        <f>SUM(W96:W100)</f>
        <v>0</v>
      </c>
      <c r="Y95" s="563" t="s">
        <v>96</v>
      </c>
      <c r="Z95" s="524"/>
      <c r="AA95" s="247"/>
    </row>
    <row r="96" spans="1:27" ht="16.5" thickBot="1">
      <c r="A96" s="1">
        <f t="shared" si="30"/>
        <v>84</v>
      </c>
      <c r="B96" s="539" t="s">
        <v>91</v>
      </c>
      <c r="C96" s="112">
        <v>1</v>
      </c>
      <c r="D96" s="239">
        <v>994.2</v>
      </c>
      <c r="E96" s="248"/>
      <c r="F96" s="236"/>
      <c r="G96" s="235">
        <f>C96+E96</f>
        <v>1</v>
      </c>
      <c r="H96" s="236">
        <f>D96+F96</f>
        <v>994.2</v>
      </c>
      <c r="I96" s="112">
        <v>1</v>
      </c>
      <c r="J96" s="558">
        <v>358.2</v>
      </c>
      <c r="K96" s="112"/>
      <c r="L96" s="232"/>
      <c r="M96" s="239"/>
      <c r="N96" s="523">
        <v>1</v>
      </c>
      <c r="O96" s="241">
        <v>1118</v>
      </c>
      <c r="P96" s="238"/>
      <c r="Q96" s="518">
        <f t="shared" si="19"/>
        <v>2470.4</v>
      </c>
      <c r="R96" s="52"/>
      <c r="S96" s="226"/>
      <c r="T96" s="519"/>
      <c r="U96" s="515"/>
      <c r="V96" s="519"/>
      <c r="W96" s="520">
        <f>SUM(S96:V96)</f>
        <v>0</v>
      </c>
      <c r="Y96" s="615" t="s">
        <v>106</v>
      </c>
      <c r="Z96" s="199">
        <f>Z51+Z57+Z63+Z69+Z75+Z81+Z87</f>
        <v>63</v>
      </c>
      <c r="AA96" s="205">
        <f>AA51+AA57+AA63+AA69+AA75+AA81+AA87</f>
        <v>93717.19</v>
      </c>
    </row>
    <row r="97" spans="1:27" ht="16.5" thickBot="1">
      <c r="A97" s="1">
        <f t="shared" si="30"/>
        <v>85</v>
      </c>
      <c r="B97" s="522" t="s">
        <v>92</v>
      </c>
      <c r="C97" s="112">
        <v>1</v>
      </c>
      <c r="D97" s="239">
        <v>1011.18</v>
      </c>
      <c r="E97" s="248"/>
      <c r="F97" s="236"/>
      <c r="G97" s="235">
        <f>C97+E97</f>
        <v>1</v>
      </c>
      <c r="H97" s="236">
        <f>D97+F97</f>
        <v>1011.18</v>
      </c>
      <c r="I97" s="112">
        <v>1</v>
      </c>
      <c r="J97" s="558">
        <v>238.8</v>
      </c>
      <c r="K97" s="112"/>
      <c r="L97" s="232"/>
      <c r="M97" s="239"/>
      <c r="N97" s="523">
        <v>1</v>
      </c>
      <c r="O97" s="241">
        <v>1118</v>
      </c>
      <c r="P97" s="238"/>
      <c r="Q97" s="518">
        <f t="shared" si="19"/>
        <v>2367.98</v>
      </c>
      <c r="R97" s="52"/>
      <c r="S97" s="243"/>
      <c r="T97" s="465"/>
      <c r="U97" s="232"/>
      <c r="V97" s="465"/>
      <c r="W97" s="520">
        <f>SUM(S97:V97)</f>
        <v>0</v>
      </c>
      <c r="Y97" s="616" t="s">
        <v>107</v>
      </c>
      <c r="Z97" s="288">
        <f>+Z49+Z96</f>
        <v>335</v>
      </c>
      <c r="AA97" s="289">
        <f>+AA49+AA96</f>
        <v>289346.29000000004</v>
      </c>
    </row>
    <row r="98" spans="1:27" ht="16.5" thickBot="1">
      <c r="A98" s="1">
        <f t="shared" si="30"/>
        <v>86</v>
      </c>
      <c r="B98" s="522" t="s">
        <v>94</v>
      </c>
      <c r="C98" s="112"/>
      <c r="D98" s="239"/>
      <c r="E98" s="248"/>
      <c r="F98" s="236"/>
      <c r="G98" s="235"/>
      <c r="H98" s="236"/>
      <c r="I98" s="112"/>
      <c r="J98" s="558"/>
      <c r="K98" s="112"/>
      <c r="L98" s="232"/>
      <c r="M98" s="239"/>
      <c r="N98" s="523"/>
      <c r="O98" s="241"/>
      <c r="P98" s="238"/>
      <c r="Q98" s="518">
        <f t="shared" si="19"/>
        <v>0</v>
      </c>
      <c r="R98" s="52"/>
      <c r="S98" s="243"/>
      <c r="T98" s="465"/>
      <c r="U98" s="232"/>
      <c r="V98" s="465"/>
      <c r="W98" s="520">
        <f>SUM(S98:V98)</f>
        <v>0</v>
      </c>
      <c r="Y98" s="617" t="s">
        <v>108</v>
      </c>
      <c r="Z98" s="569">
        <v>3</v>
      </c>
      <c r="AA98" s="268">
        <v>1213.43</v>
      </c>
    </row>
    <row r="99" spans="1:27" ht="16.5" thickBot="1">
      <c r="A99" s="1">
        <f t="shared" si="30"/>
        <v>87</v>
      </c>
      <c r="B99" s="522" t="s">
        <v>95</v>
      </c>
      <c r="C99" s="112"/>
      <c r="D99" s="239"/>
      <c r="E99" s="248"/>
      <c r="F99" s="236"/>
      <c r="G99" s="235"/>
      <c r="H99" s="236"/>
      <c r="I99" s="112"/>
      <c r="J99" s="558"/>
      <c r="K99" s="112"/>
      <c r="L99" s="232"/>
      <c r="M99" s="239"/>
      <c r="N99" s="523"/>
      <c r="O99" s="241"/>
      <c r="P99" s="238"/>
      <c r="Q99" s="518">
        <f t="shared" si="19"/>
        <v>0</v>
      </c>
      <c r="R99" s="52"/>
      <c r="S99" s="243"/>
      <c r="T99" s="465"/>
      <c r="U99" s="232"/>
      <c r="V99" s="465"/>
      <c r="W99" s="520">
        <f>SUM(S99:V99)</f>
        <v>0</v>
      </c>
      <c r="Y99" s="570" t="s">
        <v>159</v>
      </c>
      <c r="Z99" s="571"/>
      <c r="AA99" s="396"/>
    </row>
    <row r="100" spans="1:27" ht="16.5" thickBot="1">
      <c r="A100" s="1">
        <f t="shared" si="30"/>
        <v>88</v>
      </c>
      <c r="B100" s="534" t="s">
        <v>96</v>
      </c>
      <c r="C100" s="112">
        <v>1</v>
      </c>
      <c r="D100" s="239">
        <v>956.31</v>
      </c>
      <c r="E100" s="248"/>
      <c r="F100" s="236"/>
      <c r="G100" s="235">
        <f>C100+E100</f>
        <v>1</v>
      </c>
      <c r="H100" s="236">
        <f>D100+F100</f>
        <v>956.31</v>
      </c>
      <c r="I100" s="112">
        <v>1</v>
      </c>
      <c r="J100" s="558">
        <v>358.2</v>
      </c>
      <c r="K100" s="112"/>
      <c r="L100" s="232"/>
      <c r="M100" s="239"/>
      <c r="N100" s="523">
        <v>1</v>
      </c>
      <c r="O100" s="241">
        <v>998</v>
      </c>
      <c r="P100" s="238"/>
      <c r="Q100" s="518">
        <f t="shared" si="19"/>
        <v>2312.51</v>
      </c>
      <c r="R100" s="52"/>
      <c r="S100" s="274"/>
      <c r="T100" s="535"/>
      <c r="U100" s="354"/>
      <c r="V100" s="535"/>
      <c r="W100" s="520">
        <f>SUM(S100:V100)</f>
        <v>0</v>
      </c>
      <c r="Y100" s="125" t="s">
        <v>109</v>
      </c>
      <c r="Z100" s="126"/>
      <c r="AA100" s="127"/>
    </row>
    <row r="101" spans="1:27" ht="15.75" customHeight="1" thickBot="1">
      <c r="A101" s="1">
        <f t="shared" si="30"/>
        <v>89</v>
      </c>
      <c r="B101" s="511" t="s">
        <v>100</v>
      </c>
      <c r="C101" s="199">
        <f>SUM(C102:C106)</f>
        <v>9</v>
      </c>
      <c r="D101" s="205">
        <f aca="true" t="shared" si="38" ref="D101:P101">SUM(D102:D106)</f>
        <v>7642.73</v>
      </c>
      <c r="E101" s="199">
        <f>SUM(E102:E106)</f>
        <v>0</v>
      </c>
      <c r="F101" s="205">
        <f>SUM(F102:F106)</f>
        <v>0</v>
      </c>
      <c r="G101" s="199">
        <f>SUM(G102:G106)</f>
        <v>9</v>
      </c>
      <c r="H101" s="205">
        <f t="shared" si="38"/>
        <v>7642.73</v>
      </c>
      <c r="I101" s="199">
        <f t="shared" si="38"/>
        <v>4</v>
      </c>
      <c r="J101" s="339">
        <f t="shared" si="38"/>
        <v>2427.8</v>
      </c>
      <c r="K101" s="199">
        <f t="shared" si="38"/>
        <v>0</v>
      </c>
      <c r="L101" s="206">
        <f t="shared" si="38"/>
        <v>0</v>
      </c>
      <c r="M101" s="205">
        <f t="shared" si="38"/>
        <v>0</v>
      </c>
      <c r="N101" s="340">
        <f t="shared" si="38"/>
        <v>8</v>
      </c>
      <c r="O101" s="206">
        <f t="shared" si="38"/>
        <v>8874</v>
      </c>
      <c r="P101" s="205">
        <f t="shared" si="38"/>
        <v>0</v>
      </c>
      <c r="Q101" s="494">
        <f>SUM(Q102:Q106)</f>
        <v>18944.53</v>
      </c>
      <c r="R101" s="27"/>
      <c r="S101" s="208">
        <f>SUM(S102:S106)</f>
        <v>0</v>
      </c>
      <c r="T101" s="204">
        <f>SUM(T102:T106)</f>
        <v>0</v>
      </c>
      <c r="U101" s="206">
        <f>SUM(U102:U106)</f>
        <v>0</v>
      </c>
      <c r="V101" s="204">
        <f>SUM(V102:V106)</f>
        <v>0</v>
      </c>
      <c r="W101" s="494">
        <f>SUM(W102:W106)</f>
        <v>0</v>
      </c>
      <c r="Y101" s="128" t="s">
        <v>110</v>
      </c>
      <c r="Z101" s="129"/>
      <c r="AA101" s="131"/>
    </row>
    <row r="102" spans="1:27" ht="16.5" thickBot="1">
      <c r="A102" s="1">
        <f t="shared" si="30"/>
        <v>90</v>
      </c>
      <c r="B102" s="539" t="s">
        <v>101</v>
      </c>
      <c r="C102" s="112"/>
      <c r="D102" s="239"/>
      <c r="E102" s="248"/>
      <c r="F102" s="282"/>
      <c r="G102" s="235"/>
      <c r="H102" s="236"/>
      <c r="I102" s="112"/>
      <c r="J102" s="558"/>
      <c r="K102" s="112"/>
      <c r="L102" s="232"/>
      <c r="M102" s="239"/>
      <c r="N102" s="523"/>
      <c r="O102" s="241"/>
      <c r="P102" s="238"/>
      <c r="Q102" s="518">
        <f t="shared" si="19"/>
        <v>0</v>
      </c>
      <c r="R102" s="52"/>
      <c r="S102" s="226"/>
      <c r="T102" s="519"/>
      <c r="U102" s="515"/>
      <c r="V102" s="519"/>
      <c r="W102" s="520">
        <f>SUM(S102:V102)</f>
        <v>0</v>
      </c>
      <c r="Y102" s="128" t="s">
        <v>111</v>
      </c>
      <c r="Z102" s="395"/>
      <c r="AA102" s="396"/>
    </row>
    <row r="103" spans="1:27" ht="16.5" thickBot="1">
      <c r="A103" s="1">
        <f t="shared" si="30"/>
        <v>91</v>
      </c>
      <c r="B103" s="522" t="s">
        <v>102</v>
      </c>
      <c r="C103" s="112"/>
      <c r="D103" s="239"/>
      <c r="E103" s="248"/>
      <c r="F103" s="282"/>
      <c r="G103" s="235"/>
      <c r="H103" s="236"/>
      <c r="I103" s="112"/>
      <c r="J103" s="558"/>
      <c r="K103" s="112"/>
      <c r="L103" s="232"/>
      <c r="M103" s="239"/>
      <c r="N103" s="523"/>
      <c r="O103" s="241"/>
      <c r="P103" s="238"/>
      <c r="Q103" s="518">
        <f t="shared" si="19"/>
        <v>0</v>
      </c>
      <c r="R103" s="52"/>
      <c r="S103" s="243"/>
      <c r="T103" s="465"/>
      <c r="U103" s="232"/>
      <c r="V103" s="465"/>
      <c r="W103" s="520">
        <f>SUM(S103:V103)</f>
        <v>0</v>
      </c>
      <c r="Y103" s="132" t="s">
        <v>112</v>
      </c>
      <c r="Z103" s="126"/>
      <c r="AA103" s="127"/>
    </row>
    <row r="104" spans="1:27" ht="16.5" thickBot="1">
      <c r="A104" s="1">
        <f t="shared" si="30"/>
        <v>92</v>
      </c>
      <c r="B104" s="522" t="s">
        <v>103</v>
      </c>
      <c r="C104" s="112"/>
      <c r="D104" s="239"/>
      <c r="E104" s="248"/>
      <c r="F104" s="282"/>
      <c r="G104" s="235"/>
      <c r="H104" s="236"/>
      <c r="I104" s="112"/>
      <c r="J104" s="558"/>
      <c r="K104" s="112"/>
      <c r="L104" s="232"/>
      <c r="M104" s="239"/>
      <c r="N104" s="523"/>
      <c r="O104" s="241"/>
      <c r="P104" s="238"/>
      <c r="Q104" s="518">
        <f t="shared" si="19"/>
        <v>0</v>
      </c>
      <c r="R104" s="52"/>
      <c r="S104" s="243"/>
      <c r="T104" s="465"/>
      <c r="U104" s="232"/>
      <c r="V104" s="465"/>
      <c r="W104" s="520">
        <f>SUM(S104:V104)</f>
        <v>0</v>
      </c>
      <c r="Y104" s="133" t="s">
        <v>113</v>
      </c>
      <c r="Z104" s="399">
        <f>Z97+Z98</f>
        <v>338</v>
      </c>
      <c r="AA104" s="264">
        <f>AA97+AA98+AA102</f>
        <v>290559.72000000003</v>
      </c>
    </row>
    <row r="105" spans="1:23" ht="15.75">
      <c r="A105" s="1">
        <f t="shared" si="30"/>
        <v>93</v>
      </c>
      <c r="B105" s="522" t="s">
        <v>91</v>
      </c>
      <c r="C105" s="112">
        <v>2</v>
      </c>
      <c r="D105" s="239">
        <v>1959.7</v>
      </c>
      <c r="E105" s="248"/>
      <c r="F105" s="236"/>
      <c r="G105" s="235">
        <f>C105+E105</f>
        <v>2</v>
      </c>
      <c r="H105" s="236">
        <f>D105+F105</f>
        <v>1959.7</v>
      </c>
      <c r="I105" s="112">
        <v>1</v>
      </c>
      <c r="J105" s="558">
        <v>656.7</v>
      </c>
      <c r="K105" s="112"/>
      <c r="L105" s="232"/>
      <c r="M105" s="239"/>
      <c r="N105" s="523">
        <v>2</v>
      </c>
      <c r="O105" s="241">
        <v>2236</v>
      </c>
      <c r="P105" s="238"/>
      <c r="Q105" s="518">
        <f t="shared" si="19"/>
        <v>4852.4</v>
      </c>
      <c r="R105" s="52"/>
      <c r="S105" s="243"/>
      <c r="T105" s="465"/>
      <c r="U105" s="232"/>
      <c r="V105" s="465"/>
      <c r="W105" s="520">
        <f>SUM(S105:V105)</f>
        <v>0</v>
      </c>
    </row>
    <row r="106" spans="1:27" ht="16.5" thickBot="1">
      <c r="A106" s="1">
        <f t="shared" si="30"/>
        <v>94</v>
      </c>
      <c r="B106" s="525" t="s">
        <v>92</v>
      </c>
      <c r="C106" s="112">
        <v>7</v>
      </c>
      <c r="D106" s="239">
        <v>5683.03</v>
      </c>
      <c r="E106" s="248"/>
      <c r="F106" s="236"/>
      <c r="G106" s="235">
        <f>C106+E106</f>
        <v>7</v>
      </c>
      <c r="H106" s="236">
        <f>D106+F106</f>
        <v>5683.03</v>
      </c>
      <c r="I106" s="112">
        <v>3</v>
      </c>
      <c r="J106" s="558">
        <v>1771.1</v>
      </c>
      <c r="K106" s="112"/>
      <c r="L106" s="232"/>
      <c r="M106" s="239"/>
      <c r="N106" s="523">
        <v>6</v>
      </c>
      <c r="O106" s="241">
        <v>6638</v>
      </c>
      <c r="P106" s="238"/>
      <c r="Q106" s="518">
        <f t="shared" si="19"/>
        <v>14092.13</v>
      </c>
      <c r="R106" s="52"/>
      <c r="S106" s="400"/>
      <c r="T106" s="476"/>
      <c r="U106" s="251"/>
      <c r="V106" s="476"/>
      <c r="W106" s="572">
        <f>SUM(S106:V106)</f>
        <v>0</v>
      </c>
      <c r="Y106" s="573"/>
      <c r="Z106" s="574"/>
      <c r="AA106" s="575"/>
    </row>
    <row r="107" spans="1:27" ht="16.5" thickBot="1">
      <c r="A107" s="1">
        <f t="shared" si="30"/>
        <v>95</v>
      </c>
      <c r="B107" s="511" t="s">
        <v>104</v>
      </c>
      <c r="C107" s="199">
        <f>SUM(C108:C112)</f>
        <v>30</v>
      </c>
      <c r="D107" s="205">
        <f aca="true" t="shared" si="39" ref="D107:P107">SUM(D108:D112)</f>
        <v>27092.96</v>
      </c>
      <c r="E107" s="199">
        <f>SUM(E108:E112)</f>
        <v>0</v>
      </c>
      <c r="F107" s="205">
        <f>SUM(F108:F112)</f>
        <v>0</v>
      </c>
      <c r="G107" s="199">
        <f>SUM(G108:G112)</f>
        <v>30</v>
      </c>
      <c r="H107" s="205">
        <f t="shared" si="39"/>
        <v>27092.96</v>
      </c>
      <c r="I107" s="199">
        <f t="shared" si="39"/>
        <v>0</v>
      </c>
      <c r="J107" s="339">
        <f t="shared" si="39"/>
        <v>0</v>
      </c>
      <c r="K107" s="199">
        <f t="shared" si="39"/>
        <v>0</v>
      </c>
      <c r="L107" s="206">
        <f t="shared" si="39"/>
        <v>0</v>
      </c>
      <c r="M107" s="205">
        <f t="shared" si="39"/>
        <v>0</v>
      </c>
      <c r="N107" s="340">
        <f t="shared" si="39"/>
        <v>28</v>
      </c>
      <c r="O107" s="206">
        <f t="shared" si="39"/>
        <v>29518.56</v>
      </c>
      <c r="P107" s="205">
        <f t="shared" si="39"/>
        <v>0</v>
      </c>
      <c r="Q107" s="494">
        <f>SUM(Q108:Q112)</f>
        <v>56611.520000000004</v>
      </c>
      <c r="R107" s="27"/>
      <c r="S107" s="208">
        <f>SUM(S108:S112)</f>
        <v>0</v>
      </c>
      <c r="T107" s="204">
        <f>SUM(T108:T112)</f>
        <v>0</v>
      </c>
      <c r="U107" s="206">
        <f>SUM(U108:U112)</f>
        <v>0</v>
      </c>
      <c r="V107" s="204">
        <f>SUM(V108:V112)</f>
        <v>0</v>
      </c>
      <c r="W107" s="494">
        <f>SUM(W108:W112)</f>
        <v>0</v>
      </c>
      <c r="Y107" s="573"/>
      <c r="Z107" s="574"/>
      <c r="AA107" s="575"/>
    </row>
    <row r="108" spans="1:27" ht="15.75">
      <c r="A108" s="1">
        <f t="shared" si="30"/>
        <v>96</v>
      </c>
      <c r="B108" s="539" t="s">
        <v>101</v>
      </c>
      <c r="C108" s="112"/>
      <c r="D108" s="239"/>
      <c r="E108" s="248"/>
      <c r="F108" s="282"/>
      <c r="G108" s="235"/>
      <c r="H108" s="236"/>
      <c r="I108" s="112"/>
      <c r="J108" s="558"/>
      <c r="K108" s="112"/>
      <c r="L108" s="232"/>
      <c r="M108" s="239"/>
      <c r="N108" s="523"/>
      <c r="O108" s="241"/>
      <c r="P108" s="238"/>
      <c r="Q108" s="518">
        <f t="shared" si="19"/>
        <v>0</v>
      </c>
      <c r="R108" s="52"/>
      <c r="S108" s="296"/>
      <c r="T108" s="544"/>
      <c r="U108" s="215"/>
      <c r="V108" s="544"/>
      <c r="W108" s="520">
        <f>SUM(S108:V108)</f>
        <v>0</v>
      </c>
      <c r="Y108" s="573"/>
      <c r="Z108" s="574"/>
      <c r="AA108" s="575"/>
    </row>
    <row r="109" spans="1:27" ht="15.75">
      <c r="A109" s="1">
        <f t="shared" si="30"/>
        <v>97</v>
      </c>
      <c r="B109" s="522" t="s">
        <v>102</v>
      </c>
      <c r="C109" s="112"/>
      <c r="D109" s="239"/>
      <c r="E109" s="248"/>
      <c r="F109" s="282"/>
      <c r="G109" s="235"/>
      <c r="H109" s="236"/>
      <c r="I109" s="112"/>
      <c r="J109" s="558"/>
      <c r="K109" s="112"/>
      <c r="L109" s="232"/>
      <c r="M109" s="239"/>
      <c r="N109" s="523"/>
      <c r="O109" s="241"/>
      <c r="P109" s="238"/>
      <c r="Q109" s="518">
        <f t="shared" si="19"/>
        <v>0</v>
      </c>
      <c r="R109" s="52"/>
      <c r="S109" s="243"/>
      <c r="T109" s="465"/>
      <c r="U109" s="232"/>
      <c r="V109" s="465"/>
      <c r="W109" s="520">
        <f>SUM(S109:V109)</f>
        <v>0</v>
      </c>
      <c r="Y109" s="573"/>
      <c r="Z109" s="574"/>
      <c r="AA109" s="575"/>
    </row>
    <row r="110" spans="1:27" ht="15.75" customHeight="1">
      <c r="A110" s="1">
        <f t="shared" si="30"/>
        <v>98</v>
      </c>
      <c r="B110" s="522" t="s">
        <v>103</v>
      </c>
      <c r="C110" s="112"/>
      <c r="D110" s="239"/>
      <c r="E110" s="248"/>
      <c r="F110" s="282"/>
      <c r="G110" s="235"/>
      <c r="H110" s="236"/>
      <c r="I110" s="112"/>
      <c r="J110" s="558"/>
      <c r="K110" s="112"/>
      <c r="L110" s="232"/>
      <c r="M110" s="239"/>
      <c r="N110" s="523"/>
      <c r="O110" s="241"/>
      <c r="P110" s="238"/>
      <c r="Q110" s="518">
        <f t="shared" si="19"/>
        <v>0</v>
      </c>
      <c r="R110" s="52"/>
      <c r="S110" s="243"/>
      <c r="T110" s="465"/>
      <c r="U110" s="232"/>
      <c r="V110" s="465"/>
      <c r="W110" s="520">
        <f>SUM(S110:V110)</f>
        <v>0</v>
      </c>
      <c r="Y110" s="573"/>
      <c r="Z110" s="574"/>
      <c r="AA110" s="575"/>
    </row>
    <row r="111" spans="1:27" ht="15.75" customHeight="1">
      <c r="A111" s="1">
        <f t="shared" si="30"/>
        <v>99</v>
      </c>
      <c r="B111" s="522" t="s">
        <v>91</v>
      </c>
      <c r="C111" s="112">
        <v>4</v>
      </c>
      <c r="D111" s="239">
        <v>3884.57</v>
      </c>
      <c r="E111" s="248"/>
      <c r="F111" s="236"/>
      <c r="G111" s="235">
        <f>C111+E111</f>
        <v>4</v>
      </c>
      <c r="H111" s="236">
        <f>D111+F111</f>
        <v>3884.57</v>
      </c>
      <c r="I111" s="112"/>
      <c r="J111" s="558"/>
      <c r="K111" s="112"/>
      <c r="L111" s="232"/>
      <c r="M111" s="239"/>
      <c r="N111" s="523">
        <v>4</v>
      </c>
      <c r="O111" s="241">
        <v>4304.82</v>
      </c>
      <c r="P111" s="238"/>
      <c r="Q111" s="518">
        <f t="shared" si="19"/>
        <v>8189.389999999999</v>
      </c>
      <c r="R111" s="52"/>
      <c r="S111" s="243"/>
      <c r="T111" s="465"/>
      <c r="U111" s="232"/>
      <c r="V111" s="465"/>
      <c r="W111" s="520">
        <f>SUM(S111:V111)</f>
        <v>0</v>
      </c>
      <c r="Y111" s="573"/>
      <c r="Z111" s="574"/>
      <c r="AA111" s="575"/>
    </row>
    <row r="112" spans="1:27" ht="16.5" customHeight="1" thickBot="1">
      <c r="A112" s="1">
        <f t="shared" si="30"/>
        <v>100</v>
      </c>
      <c r="B112" s="525" t="s">
        <v>92</v>
      </c>
      <c r="C112" s="112">
        <v>26</v>
      </c>
      <c r="D112" s="239">
        <v>23208.39</v>
      </c>
      <c r="E112" s="248"/>
      <c r="F112" s="236"/>
      <c r="G112" s="235">
        <f>C112+E112</f>
        <v>26</v>
      </c>
      <c r="H112" s="236">
        <f>D112+F112</f>
        <v>23208.39</v>
      </c>
      <c r="I112" s="112"/>
      <c r="J112" s="558"/>
      <c r="K112" s="112"/>
      <c r="L112" s="232"/>
      <c r="M112" s="239"/>
      <c r="N112" s="523">
        <v>24</v>
      </c>
      <c r="O112" s="241">
        <v>25213.74</v>
      </c>
      <c r="P112" s="238"/>
      <c r="Q112" s="518">
        <f t="shared" si="19"/>
        <v>48422.130000000005</v>
      </c>
      <c r="R112" s="52"/>
      <c r="S112" s="274"/>
      <c r="T112" s="535"/>
      <c r="U112" s="354"/>
      <c r="V112" s="535"/>
      <c r="W112" s="576">
        <f>SUM(S112:V112)</f>
        <v>0</v>
      </c>
      <c r="Y112" s="573"/>
      <c r="Z112" s="574"/>
      <c r="AA112" s="575"/>
    </row>
    <row r="113" spans="1:27" ht="30" customHeight="1" thickBot="1">
      <c r="A113" s="1">
        <f t="shared" si="30"/>
        <v>101</v>
      </c>
      <c r="B113" s="511" t="s">
        <v>164</v>
      </c>
      <c r="C113" s="199">
        <f aca="true" t="shared" si="40" ref="C113:H113">SUM(C114:C121)</f>
        <v>31</v>
      </c>
      <c r="D113" s="205">
        <f t="shared" si="40"/>
        <v>31082.23</v>
      </c>
      <c r="E113" s="199">
        <f t="shared" si="40"/>
        <v>0</v>
      </c>
      <c r="F113" s="205">
        <f t="shared" si="40"/>
        <v>0</v>
      </c>
      <c r="G113" s="199">
        <f t="shared" si="40"/>
        <v>31</v>
      </c>
      <c r="H113" s="205">
        <f t="shared" si="40"/>
        <v>31082.23</v>
      </c>
      <c r="I113" s="199">
        <f aca="true" t="shared" si="41" ref="I113:P113">SUM(I114:I121)</f>
        <v>28</v>
      </c>
      <c r="J113" s="346">
        <f t="shared" si="41"/>
        <v>12258.4</v>
      </c>
      <c r="K113" s="199">
        <f t="shared" si="41"/>
        <v>0</v>
      </c>
      <c r="L113" s="206">
        <f t="shared" si="41"/>
        <v>0</v>
      </c>
      <c r="M113" s="205">
        <f t="shared" si="41"/>
        <v>0</v>
      </c>
      <c r="N113" s="340">
        <f t="shared" si="41"/>
        <v>31</v>
      </c>
      <c r="O113" s="200">
        <f t="shared" si="41"/>
        <v>33624.92</v>
      </c>
      <c r="P113" s="204">
        <f t="shared" si="41"/>
        <v>0</v>
      </c>
      <c r="Q113" s="494">
        <f>SUM(Q114:Q121)</f>
        <v>76965.55</v>
      </c>
      <c r="R113" s="52"/>
      <c r="S113" s="404">
        <f>SUM(S114:S121)</f>
        <v>0</v>
      </c>
      <c r="T113" s="577">
        <f>SUM(T114:T121)</f>
        <v>0</v>
      </c>
      <c r="U113" s="578">
        <f>SUM(U114:U121)</f>
        <v>0</v>
      </c>
      <c r="V113" s="577">
        <f>SUM(V114:V121)</f>
        <v>0</v>
      </c>
      <c r="W113" s="579">
        <f>SUM(W114:W121)</f>
        <v>0</v>
      </c>
      <c r="Y113" s="573"/>
      <c r="Z113" s="574"/>
      <c r="AA113" s="575"/>
    </row>
    <row r="114" spans="1:27" ht="15.75" customHeight="1">
      <c r="A114" s="1">
        <f t="shared" si="30"/>
        <v>102</v>
      </c>
      <c r="B114" s="539" t="s">
        <v>101</v>
      </c>
      <c r="C114" s="112"/>
      <c r="D114" s="239"/>
      <c r="E114" s="248"/>
      <c r="F114" s="282"/>
      <c r="G114" s="235"/>
      <c r="H114" s="236"/>
      <c r="I114" s="112"/>
      <c r="J114" s="558"/>
      <c r="K114" s="112"/>
      <c r="L114" s="232"/>
      <c r="M114" s="239"/>
      <c r="N114" s="523"/>
      <c r="O114" s="241"/>
      <c r="P114" s="238"/>
      <c r="Q114" s="518">
        <f t="shared" si="19"/>
        <v>0</v>
      </c>
      <c r="R114" s="52"/>
      <c r="S114" s="226"/>
      <c r="T114" s="519"/>
      <c r="U114" s="515"/>
      <c r="V114" s="519"/>
      <c r="W114" s="520">
        <f aca="true" t="shared" si="42" ref="W114:W121">SUM(S114:V114)</f>
        <v>0</v>
      </c>
      <c r="Y114" s="573"/>
      <c r="Z114" s="574"/>
      <c r="AA114" s="575"/>
    </row>
    <row r="115" spans="1:27" ht="15.75" customHeight="1">
      <c r="A115" s="1">
        <f t="shared" si="30"/>
        <v>103</v>
      </c>
      <c r="B115" s="522" t="s">
        <v>102</v>
      </c>
      <c r="C115" s="112"/>
      <c r="D115" s="239"/>
      <c r="E115" s="248"/>
      <c r="F115" s="282"/>
      <c r="G115" s="235"/>
      <c r="H115" s="236"/>
      <c r="I115" s="112"/>
      <c r="J115" s="558"/>
      <c r="K115" s="112"/>
      <c r="L115" s="232"/>
      <c r="M115" s="239"/>
      <c r="N115" s="523"/>
      <c r="O115" s="241"/>
      <c r="P115" s="238"/>
      <c r="Q115" s="518">
        <f t="shared" si="19"/>
        <v>0</v>
      </c>
      <c r="R115" s="52"/>
      <c r="S115" s="243"/>
      <c r="T115" s="465"/>
      <c r="U115" s="232"/>
      <c r="V115" s="465"/>
      <c r="W115" s="520">
        <f t="shared" si="42"/>
        <v>0</v>
      </c>
      <c r="Y115" s="573"/>
      <c r="Z115" s="574"/>
      <c r="AA115" s="575"/>
    </row>
    <row r="116" spans="1:27" ht="15.75" customHeight="1">
      <c r="A116" s="1">
        <f t="shared" si="30"/>
        <v>104</v>
      </c>
      <c r="B116" s="522" t="s">
        <v>103</v>
      </c>
      <c r="C116" s="112">
        <v>1</v>
      </c>
      <c r="D116" s="239">
        <v>979.59</v>
      </c>
      <c r="E116" s="248"/>
      <c r="F116" s="236"/>
      <c r="G116" s="235">
        <f aca="true" t="shared" si="43" ref="G116:H118">C116+E116</f>
        <v>1</v>
      </c>
      <c r="H116" s="236">
        <f t="shared" si="43"/>
        <v>979.59</v>
      </c>
      <c r="I116" s="112">
        <v>1</v>
      </c>
      <c r="J116" s="558">
        <v>557.2</v>
      </c>
      <c r="K116" s="112"/>
      <c r="L116" s="232"/>
      <c r="M116" s="239"/>
      <c r="N116" s="523">
        <v>1</v>
      </c>
      <c r="O116" s="241">
        <v>878</v>
      </c>
      <c r="P116" s="238"/>
      <c r="Q116" s="518">
        <f aca="true" t="shared" si="44" ref="Q116:Q121">H116+J116+L116+M116+O116+P116</f>
        <v>2414.79</v>
      </c>
      <c r="R116" s="52"/>
      <c r="S116" s="243"/>
      <c r="T116" s="465"/>
      <c r="U116" s="232"/>
      <c r="V116" s="465"/>
      <c r="W116" s="520">
        <f t="shared" si="42"/>
        <v>0</v>
      </c>
      <c r="Y116" s="573"/>
      <c r="Z116" s="574"/>
      <c r="AA116" s="575"/>
    </row>
    <row r="117" spans="1:27" ht="15.75" customHeight="1">
      <c r="A117" s="1">
        <f t="shared" si="30"/>
        <v>105</v>
      </c>
      <c r="B117" s="522" t="s">
        <v>91</v>
      </c>
      <c r="C117" s="112">
        <v>3</v>
      </c>
      <c r="D117" s="239">
        <v>2993.23</v>
      </c>
      <c r="E117" s="248"/>
      <c r="F117" s="236"/>
      <c r="G117" s="235">
        <f t="shared" si="43"/>
        <v>3</v>
      </c>
      <c r="H117" s="236">
        <f t="shared" si="43"/>
        <v>2993.23</v>
      </c>
      <c r="I117" s="112">
        <v>3</v>
      </c>
      <c r="J117" s="558">
        <v>1472.6</v>
      </c>
      <c r="K117" s="112"/>
      <c r="L117" s="232"/>
      <c r="M117" s="239"/>
      <c r="N117" s="523">
        <v>3</v>
      </c>
      <c r="O117" s="241">
        <v>3009.64</v>
      </c>
      <c r="P117" s="238"/>
      <c r="Q117" s="518">
        <f t="shared" si="44"/>
        <v>7475.469999999999</v>
      </c>
      <c r="R117" s="52"/>
      <c r="S117" s="243"/>
      <c r="T117" s="465"/>
      <c r="U117" s="232"/>
      <c r="V117" s="465"/>
      <c r="W117" s="520">
        <f t="shared" si="42"/>
        <v>0</v>
      </c>
      <c r="Y117" s="573"/>
      <c r="Z117" s="574"/>
      <c r="AA117" s="575"/>
    </row>
    <row r="118" spans="1:27" ht="15.75" customHeight="1">
      <c r="A118" s="1">
        <f t="shared" si="30"/>
        <v>106</v>
      </c>
      <c r="B118" s="522" t="s">
        <v>92</v>
      </c>
      <c r="C118" s="112">
        <v>27</v>
      </c>
      <c r="D118" s="239">
        <v>27109.41</v>
      </c>
      <c r="E118" s="248"/>
      <c r="F118" s="236"/>
      <c r="G118" s="235">
        <f t="shared" si="43"/>
        <v>27</v>
      </c>
      <c r="H118" s="236">
        <f t="shared" si="43"/>
        <v>27109.41</v>
      </c>
      <c r="I118" s="112">
        <v>24</v>
      </c>
      <c r="J118" s="558">
        <v>10228.6</v>
      </c>
      <c r="K118" s="112"/>
      <c r="L118" s="232"/>
      <c r="M118" s="239"/>
      <c r="N118" s="523">
        <v>27</v>
      </c>
      <c r="O118" s="241">
        <v>29737.28</v>
      </c>
      <c r="P118" s="238"/>
      <c r="Q118" s="518">
        <f t="shared" si="44"/>
        <v>67075.29000000001</v>
      </c>
      <c r="R118" s="52"/>
      <c r="S118" s="243"/>
      <c r="T118" s="465"/>
      <c r="U118" s="232"/>
      <c r="V118" s="465"/>
      <c r="W118" s="520">
        <f t="shared" si="42"/>
        <v>0</v>
      </c>
      <c r="Y118" s="573"/>
      <c r="Z118" s="574"/>
      <c r="AA118" s="575"/>
    </row>
    <row r="119" spans="1:27" ht="15.75" customHeight="1">
      <c r="A119" s="1">
        <f t="shared" si="30"/>
        <v>107</v>
      </c>
      <c r="B119" s="522" t="s">
        <v>94</v>
      </c>
      <c r="C119" s="112"/>
      <c r="D119" s="239"/>
      <c r="E119" s="248"/>
      <c r="F119" s="282"/>
      <c r="G119" s="235"/>
      <c r="H119" s="236"/>
      <c r="I119" s="112"/>
      <c r="J119" s="558"/>
      <c r="K119" s="112"/>
      <c r="L119" s="232"/>
      <c r="M119" s="239"/>
      <c r="N119" s="523"/>
      <c r="O119" s="241"/>
      <c r="P119" s="238"/>
      <c r="Q119" s="518">
        <f t="shared" si="44"/>
        <v>0</v>
      </c>
      <c r="R119" s="52"/>
      <c r="S119" s="243"/>
      <c r="T119" s="465"/>
      <c r="U119" s="232"/>
      <c r="V119" s="465"/>
      <c r="W119" s="520">
        <f t="shared" si="42"/>
        <v>0</v>
      </c>
      <c r="Y119" s="573"/>
      <c r="Z119" s="574"/>
      <c r="AA119" s="575"/>
    </row>
    <row r="120" spans="1:27" ht="15.75" customHeight="1">
      <c r="A120" s="1">
        <f t="shared" si="30"/>
        <v>108</v>
      </c>
      <c r="B120" s="522" t="s">
        <v>95</v>
      </c>
      <c r="C120" s="112"/>
      <c r="D120" s="239"/>
      <c r="E120" s="248"/>
      <c r="F120" s="282"/>
      <c r="G120" s="235"/>
      <c r="H120" s="236"/>
      <c r="I120" s="112"/>
      <c r="J120" s="558"/>
      <c r="K120" s="112"/>
      <c r="L120" s="232"/>
      <c r="M120" s="239"/>
      <c r="N120" s="523"/>
      <c r="O120" s="241"/>
      <c r="P120" s="238"/>
      <c r="Q120" s="518">
        <f t="shared" si="44"/>
        <v>0</v>
      </c>
      <c r="R120" s="52"/>
      <c r="S120" s="243"/>
      <c r="T120" s="465"/>
      <c r="U120" s="232"/>
      <c r="V120" s="465"/>
      <c r="W120" s="520">
        <f t="shared" si="42"/>
        <v>0</v>
      </c>
      <c r="Y120" s="573"/>
      <c r="Z120" s="574"/>
      <c r="AA120" s="575"/>
    </row>
    <row r="121" spans="1:27" ht="16.5" customHeight="1" thickBot="1">
      <c r="A121" s="1">
        <f t="shared" si="30"/>
        <v>109</v>
      </c>
      <c r="B121" s="525" t="s">
        <v>96</v>
      </c>
      <c r="C121" s="112"/>
      <c r="D121" s="239"/>
      <c r="E121" s="248"/>
      <c r="F121" s="282"/>
      <c r="G121" s="235"/>
      <c r="H121" s="236"/>
      <c r="I121" s="112"/>
      <c r="J121" s="558"/>
      <c r="K121" s="112"/>
      <c r="L121" s="232"/>
      <c r="M121" s="239"/>
      <c r="N121" s="523"/>
      <c r="O121" s="241"/>
      <c r="P121" s="238"/>
      <c r="Q121" s="518">
        <f t="shared" si="44"/>
        <v>0</v>
      </c>
      <c r="R121" s="52"/>
      <c r="S121" s="274"/>
      <c r="T121" s="535"/>
      <c r="U121" s="354"/>
      <c r="V121" s="535"/>
      <c r="W121" s="520">
        <f t="shared" si="42"/>
        <v>0</v>
      </c>
      <c r="Y121" s="573"/>
      <c r="Z121" s="574"/>
      <c r="AA121" s="575"/>
    </row>
    <row r="122" spans="1:27" ht="24" customHeight="1" thickBot="1">
      <c r="A122" s="1">
        <f t="shared" si="30"/>
        <v>110</v>
      </c>
      <c r="B122" s="580" t="s">
        <v>106</v>
      </c>
      <c r="C122" s="408">
        <f>+C113+C107+C101+C95+C89+C83+C77+C71+C65+C58+C51</f>
        <v>621</v>
      </c>
      <c r="D122" s="581">
        <f>+D113+D107+D101+D95+D89+D83+D77+D71+D65+D58+D51</f>
        <v>602263.5599999999</v>
      </c>
      <c r="E122" s="408">
        <f>+E113+E107+E101+E95+E89+E83+E77+E71+E65+E58+E51</f>
        <v>3</v>
      </c>
      <c r="F122" s="581">
        <f>+F113+F107+F101+F95+F89+F83+F77+F71+F65+F58+F51</f>
        <v>6750.790000000001</v>
      </c>
      <c r="G122" s="408">
        <f aca="true" t="shared" si="45" ref="G122:P122">+G113+G107+G101+G95+G89+G83+G77+G71+G65+G58+G51</f>
        <v>624</v>
      </c>
      <c r="H122" s="581">
        <f t="shared" si="45"/>
        <v>609014.35</v>
      </c>
      <c r="I122" s="408">
        <f t="shared" si="45"/>
        <v>468</v>
      </c>
      <c r="J122" s="582">
        <f t="shared" si="45"/>
        <v>233380.83</v>
      </c>
      <c r="K122" s="408">
        <f t="shared" si="45"/>
        <v>0</v>
      </c>
      <c r="L122" s="412">
        <f t="shared" si="45"/>
        <v>0</v>
      </c>
      <c r="M122" s="309">
        <f t="shared" si="45"/>
        <v>0</v>
      </c>
      <c r="N122" s="583">
        <f>+N113+N107+N101+N95+N89+N83+N77+N71+N65+N58+N51</f>
        <v>639</v>
      </c>
      <c r="O122" s="409">
        <f t="shared" si="45"/>
        <v>688152.6799999999</v>
      </c>
      <c r="P122" s="581">
        <f t="shared" si="45"/>
        <v>0</v>
      </c>
      <c r="Q122" s="412">
        <f>+Q113+Q107+Q101+Q95+Q89+Q83+Q77+Q71+Q65+Q58+Q51</f>
        <v>1530547.8600000003</v>
      </c>
      <c r="R122" s="141"/>
      <c r="S122" s="584">
        <f>+S113+S107+S101+S95+S89+S83+S77+S71+S65+S58+S51</f>
        <v>0</v>
      </c>
      <c r="T122" s="581">
        <f>+T113+T107+T101+T95+T89+T83+T77+T71+T65+T58+T51</f>
        <v>0</v>
      </c>
      <c r="U122" s="412">
        <f>+U113+U107+U101+U95+U89+U83+U77+U71+U65+U58+U51</f>
        <v>0</v>
      </c>
      <c r="V122" s="581">
        <f>+V113+V107+V101+V95+V89+V83+V77+V71+V65+V58+V51</f>
        <v>0</v>
      </c>
      <c r="W122" s="309">
        <f>+W113+W107+W101+W95+W89+W83+W77+W71+W65+W58+W51</f>
        <v>0</v>
      </c>
      <c r="Y122" s="573"/>
      <c r="Z122" s="574"/>
      <c r="AA122" s="575"/>
    </row>
    <row r="123" spans="1:27" ht="24" customHeight="1" thickBot="1">
      <c r="A123" s="1">
        <f t="shared" si="30"/>
        <v>111</v>
      </c>
      <c r="B123" s="585" t="s">
        <v>107</v>
      </c>
      <c r="C123" s="586">
        <f aca="true" t="shared" si="46" ref="C123:Q123">C49+C122</f>
        <v>743</v>
      </c>
      <c r="D123" s="587">
        <f t="shared" si="46"/>
        <v>698264.8099999999</v>
      </c>
      <c r="E123" s="586">
        <f>E49+E122</f>
        <v>3</v>
      </c>
      <c r="F123" s="588">
        <f>F49+F122</f>
        <v>6750.790000000001</v>
      </c>
      <c r="G123" s="586">
        <f t="shared" si="46"/>
        <v>746</v>
      </c>
      <c r="H123" s="588">
        <f t="shared" si="46"/>
        <v>705015.6</v>
      </c>
      <c r="I123" s="586">
        <f t="shared" si="46"/>
        <v>468</v>
      </c>
      <c r="J123" s="589">
        <f t="shared" si="46"/>
        <v>233380.83</v>
      </c>
      <c r="K123" s="418">
        <f t="shared" si="46"/>
        <v>77</v>
      </c>
      <c r="L123" s="419">
        <f t="shared" si="46"/>
        <v>121562.4</v>
      </c>
      <c r="M123" s="423">
        <f t="shared" si="46"/>
        <v>0</v>
      </c>
      <c r="N123" s="590">
        <f t="shared" si="46"/>
        <v>639</v>
      </c>
      <c r="O123" s="424">
        <f t="shared" si="46"/>
        <v>688152.6799999999</v>
      </c>
      <c r="P123" s="422">
        <f t="shared" si="46"/>
        <v>0</v>
      </c>
      <c r="Q123" s="423">
        <f t="shared" si="46"/>
        <v>1748111.5100000002</v>
      </c>
      <c r="R123" s="141"/>
      <c r="S123" s="425">
        <f>S49+S122</f>
        <v>0</v>
      </c>
      <c r="T123" s="422">
        <f>T49+T122</f>
        <v>0</v>
      </c>
      <c r="U123" s="419">
        <f>U49+U122</f>
        <v>0</v>
      </c>
      <c r="V123" s="422">
        <f>V49+V122</f>
        <v>0</v>
      </c>
      <c r="W123" s="423">
        <f>W49+W122</f>
        <v>0</v>
      </c>
      <c r="Y123" s="573"/>
      <c r="Z123" s="574"/>
      <c r="AA123" s="575"/>
    </row>
    <row r="124" spans="1:27" ht="15" customHeight="1">
      <c r="A124" s="1">
        <f t="shared" si="30"/>
        <v>112</v>
      </c>
      <c r="B124" s="591" t="s">
        <v>114</v>
      </c>
      <c r="C124" s="427">
        <v>746</v>
      </c>
      <c r="D124" s="433">
        <v>61842</v>
      </c>
      <c r="E124" s="427"/>
      <c r="F124" s="431"/>
      <c r="G124" s="235">
        <f>C124+E124</f>
        <v>746</v>
      </c>
      <c r="H124" s="236">
        <f>D124+F124</f>
        <v>61842</v>
      </c>
      <c r="I124" s="592"/>
      <c r="J124" s="593"/>
      <c r="K124" s="152"/>
      <c r="L124" s="594"/>
      <c r="M124" s="595"/>
      <c r="N124" s="596"/>
      <c r="O124" s="153"/>
      <c r="P124" s="597"/>
      <c r="Q124" s="978">
        <f aca="true" t="shared" si="47" ref="Q124:Q132">H124+J124+L124+M124+O124+P124</f>
        <v>61842</v>
      </c>
      <c r="R124" s="141"/>
      <c r="S124" s="598"/>
      <c r="T124" s="219"/>
      <c r="U124" s="599"/>
      <c r="V124" s="219"/>
      <c r="W124" s="520">
        <f aca="true" t="shared" si="48" ref="W124:W132">SUM(S124:V124)</f>
        <v>0</v>
      </c>
      <c r="Y124" s="573"/>
      <c r="Z124" s="574"/>
      <c r="AA124" s="575"/>
    </row>
    <row r="125" spans="1:27" ht="15" customHeight="1">
      <c r="A125" s="1">
        <f t="shared" si="30"/>
        <v>113</v>
      </c>
      <c r="B125" s="600" t="s">
        <v>115</v>
      </c>
      <c r="C125" s="912"/>
      <c r="D125" s="913"/>
      <c r="E125" s="912"/>
      <c r="F125" s="914"/>
      <c r="G125" s="235"/>
      <c r="H125" s="236"/>
      <c r="I125" s="601">
        <v>7</v>
      </c>
      <c r="J125" s="602">
        <v>1948.76</v>
      </c>
      <c r="K125" s="445"/>
      <c r="L125" s="447"/>
      <c r="M125" s="446"/>
      <c r="N125" s="618">
        <v>7</v>
      </c>
      <c r="O125" s="619">
        <v>1106</v>
      </c>
      <c r="P125" s="450"/>
      <c r="Q125" s="978">
        <f t="shared" si="47"/>
        <v>3054.76</v>
      </c>
      <c r="R125" s="52"/>
      <c r="S125" s="604"/>
      <c r="T125" s="236"/>
      <c r="U125" s="345"/>
      <c r="V125" s="236"/>
      <c r="W125" s="520">
        <f t="shared" si="48"/>
        <v>0</v>
      </c>
      <c r="Y125" s="573"/>
      <c r="Z125" s="574"/>
      <c r="AA125" s="575"/>
    </row>
    <row r="126" spans="1:27" ht="15" customHeight="1">
      <c r="A126" s="1">
        <f>A127+1</f>
        <v>115</v>
      </c>
      <c r="B126" s="600" t="s">
        <v>116</v>
      </c>
      <c r="C126" s="912"/>
      <c r="D126" s="913"/>
      <c r="E126" s="912"/>
      <c r="F126" s="914"/>
      <c r="G126" s="235"/>
      <c r="H126" s="236"/>
      <c r="I126" s="917"/>
      <c r="J126" s="916"/>
      <c r="K126" s="601">
        <v>2</v>
      </c>
      <c r="L126" s="461">
        <v>2236</v>
      </c>
      <c r="M126" s="460"/>
      <c r="N126" s="618">
        <v>3</v>
      </c>
      <c r="O126" s="619">
        <v>2394</v>
      </c>
      <c r="P126" s="458"/>
      <c r="Q126" s="978">
        <f t="shared" si="47"/>
        <v>4630</v>
      </c>
      <c r="R126" s="52"/>
      <c r="S126" s="243"/>
      <c r="T126" s="465"/>
      <c r="U126" s="232"/>
      <c r="V126" s="465"/>
      <c r="W126" s="520">
        <f>SUM(S126:V126)</f>
        <v>0</v>
      </c>
      <c r="Y126" s="573"/>
      <c r="Z126" s="574"/>
      <c r="AA126" s="575"/>
    </row>
    <row r="127" spans="1:27" ht="15" customHeight="1">
      <c r="A127" s="1">
        <f>A125+1</f>
        <v>114</v>
      </c>
      <c r="B127" s="600" t="s">
        <v>160</v>
      </c>
      <c r="C127" s="912"/>
      <c r="D127" s="913"/>
      <c r="E127" s="912"/>
      <c r="F127" s="914"/>
      <c r="G127" s="235"/>
      <c r="H127" s="236"/>
      <c r="I127" s="917"/>
      <c r="J127" s="916"/>
      <c r="K127" s="918"/>
      <c r="L127" s="919"/>
      <c r="M127" s="920"/>
      <c r="N127" s="620"/>
      <c r="O127" s="164"/>
      <c r="P127" s="914"/>
      <c r="Q127" s="978">
        <f t="shared" si="47"/>
        <v>0</v>
      </c>
      <c r="R127" s="52"/>
      <c r="S127" s="604"/>
      <c r="T127" s="236"/>
      <c r="U127" s="345"/>
      <c r="V127" s="236"/>
      <c r="W127" s="520">
        <f t="shared" si="48"/>
        <v>0</v>
      </c>
      <c r="Y127" s="573"/>
      <c r="Z127" s="574"/>
      <c r="AA127" s="575"/>
    </row>
    <row r="128" spans="1:27" ht="15" customHeight="1">
      <c r="A128" s="1">
        <f>A126+1</f>
        <v>116</v>
      </c>
      <c r="B128" s="600" t="s">
        <v>161</v>
      </c>
      <c r="C128" s="601">
        <v>52</v>
      </c>
      <c r="D128" s="605">
        <v>70.56</v>
      </c>
      <c r="E128" s="427"/>
      <c r="F128" s="431"/>
      <c r="G128" s="235">
        <f>C128+E128</f>
        <v>52</v>
      </c>
      <c r="H128" s="236">
        <f>D128+F128</f>
        <v>70.56</v>
      </c>
      <c r="I128" s="917"/>
      <c r="J128" s="916"/>
      <c r="K128" s="918"/>
      <c r="L128" s="919"/>
      <c r="M128" s="920"/>
      <c r="N128" s="921"/>
      <c r="O128" s="922"/>
      <c r="P128" s="914"/>
      <c r="Q128" s="978">
        <f t="shared" si="47"/>
        <v>70.56</v>
      </c>
      <c r="R128" s="52"/>
      <c r="S128" s="243"/>
      <c r="T128" s="465"/>
      <c r="U128" s="232"/>
      <c r="V128" s="465"/>
      <c r="W128" s="520">
        <f t="shared" si="48"/>
        <v>0</v>
      </c>
      <c r="Y128" s="573"/>
      <c r="Z128" s="574"/>
      <c r="AA128" s="575"/>
    </row>
    <row r="129" spans="1:27" ht="15" customHeight="1">
      <c r="A129" s="1">
        <f t="shared" si="30"/>
        <v>117</v>
      </c>
      <c r="B129" s="606" t="s">
        <v>118</v>
      </c>
      <c r="C129" s="923"/>
      <c r="D129" s="607"/>
      <c r="E129" s="923"/>
      <c r="F129" s="925"/>
      <c r="G129" s="235"/>
      <c r="H129" s="236"/>
      <c r="I129" s="926"/>
      <c r="J129" s="924"/>
      <c r="K129" s="927"/>
      <c r="L129" s="915"/>
      <c r="M129" s="928"/>
      <c r="N129" s="929"/>
      <c r="O129" s="930"/>
      <c r="P129" s="925"/>
      <c r="Q129" s="978">
        <f t="shared" si="47"/>
        <v>0</v>
      </c>
      <c r="R129" s="52"/>
      <c r="S129" s="243"/>
      <c r="T129" s="465"/>
      <c r="U129" s="232"/>
      <c r="V129" s="465"/>
      <c r="W129" s="520">
        <f t="shared" si="48"/>
        <v>0</v>
      </c>
      <c r="Y129" s="573"/>
      <c r="Z129" s="574"/>
      <c r="AA129" s="575"/>
    </row>
    <row r="130" spans="1:27" ht="15" customHeight="1">
      <c r="A130" s="1">
        <f t="shared" si="30"/>
        <v>118</v>
      </c>
      <c r="B130" s="606" t="s">
        <v>127</v>
      </c>
      <c r="C130" s="931"/>
      <c r="D130" s="608"/>
      <c r="E130" s="931"/>
      <c r="F130" s="933"/>
      <c r="G130" s="235"/>
      <c r="H130" s="236"/>
      <c r="I130" s="934"/>
      <c r="J130" s="932"/>
      <c r="K130" s="935"/>
      <c r="L130" s="936"/>
      <c r="M130" s="937"/>
      <c r="N130" s="938"/>
      <c r="O130" s="939"/>
      <c r="P130" s="933"/>
      <c r="Q130" s="978">
        <f t="shared" si="47"/>
        <v>0</v>
      </c>
      <c r="R130" s="52"/>
      <c r="S130" s="400"/>
      <c r="T130" s="476"/>
      <c r="U130" s="251"/>
      <c r="V130" s="476"/>
      <c r="W130" s="520">
        <f t="shared" si="48"/>
        <v>0</v>
      </c>
      <c r="Y130" s="573"/>
      <c r="Z130" s="574"/>
      <c r="AA130" s="575"/>
    </row>
    <row r="131" spans="1:27" ht="15" customHeight="1">
      <c r="A131" s="1">
        <f t="shared" si="30"/>
        <v>119</v>
      </c>
      <c r="B131" s="609" t="s">
        <v>119</v>
      </c>
      <c r="C131" s="931"/>
      <c r="D131" s="608"/>
      <c r="E131" s="931"/>
      <c r="F131" s="933"/>
      <c r="G131" s="235"/>
      <c r="H131" s="236"/>
      <c r="I131" s="934"/>
      <c r="J131" s="932"/>
      <c r="K131" s="935"/>
      <c r="L131" s="936"/>
      <c r="M131" s="937"/>
      <c r="N131" s="938"/>
      <c r="O131" s="939"/>
      <c r="P131" s="933"/>
      <c r="Q131" s="978">
        <f t="shared" si="47"/>
        <v>0</v>
      </c>
      <c r="R131" s="52"/>
      <c r="S131" s="400"/>
      <c r="T131" s="476"/>
      <c r="U131" s="251"/>
      <c r="V131" s="476"/>
      <c r="W131" s="520">
        <f t="shared" si="48"/>
        <v>0</v>
      </c>
      <c r="Y131" s="573"/>
      <c r="Z131" s="574"/>
      <c r="AA131" s="575"/>
    </row>
    <row r="132" spans="1:27" ht="15" customHeight="1" thickBot="1">
      <c r="A132" s="1">
        <f t="shared" si="30"/>
        <v>120</v>
      </c>
      <c r="B132" s="609" t="s">
        <v>162</v>
      </c>
      <c r="C132" s="931">
        <v>1</v>
      </c>
      <c r="D132" s="608">
        <v>2224.2</v>
      </c>
      <c r="E132" s="935"/>
      <c r="F132" s="933"/>
      <c r="G132" s="235">
        <f>C132+E132</f>
        <v>1</v>
      </c>
      <c r="H132" s="236">
        <f>D132+F132</f>
        <v>2224.2</v>
      </c>
      <c r="I132" s="934"/>
      <c r="J132" s="932"/>
      <c r="K132" s="935"/>
      <c r="L132" s="936"/>
      <c r="M132" s="937"/>
      <c r="N132" s="938"/>
      <c r="O132" s="939"/>
      <c r="P132" s="933"/>
      <c r="Q132" s="978">
        <f t="shared" si="47"/>
        <v>2224.2</v>
      </c>
      <c r="R132" s="52"/>
      <c r="S132" s="274"/>
      <c r="T132" s="535"/>
      <c r="U132" s="354"/>
      <c r="V132" s="535"/>
      <c r="W132" s="520">
        <f t="shared" si="48"/>
        <v>0</v>
      </c>
      <c r="Y132" s="573"/>
      <c r="Z132" s="574"/>
      <c r="AA132" s="575"/>
    </row>
    <row r="133" spans="1:27" ht="24" customHeight="1" thickBot="1">
      <c r="A133" s="1">
        <f t="shared" si="30"/>
        <v>121</v>
      </c>
      <c r="B133" s="580" t="s">
        <v>120</v>
      </c>
      <c r="C133" s="304">
        <f>SUM(C128:C132)</f>
        <v>53</v>
      </c>
      <c r="D133" s="308">
        <f>SUM(D124:D132)</f>
        <v>64136.759999999995</v>
      </c>
      <c r="E133" s="304">
        <f>SUM(E128:E132)</f>
        <v>0</v>
      </c>
      <c r="F133" s="308">
        <f>SUM(F124:F132)</f>
        <v>0</v>
      </c>
      <c r="G133" s="304">
        <f>SUM(G128:G132)</f>
        <v>53</v>
      </c>
      <c r="H133" s="308">
        <f>SUM(H124:H132)</f>
        <v>64136.759999999995</v>
      </c>
      <c r="I133" s="304">
        <f>I125+I127+I126</f>
        <v>7</v>
      </c>
      <c r="J133" s="483">
        <f>SUM(J124:J132)</f>
        <v>1948.76</v>
      </c>
      <c r="K133" s="304">
        <f>K125+K127+K126</f>
        <v>2</v>
      </c>
      <c r="L133" s="310">
        <f>SUM(L124:L132)</f>
        <v>2236</v>
      </c>
      <c r="M133" s="309">
        <f>SUM(M124:M132)</f>
        <v>0</v>
      </c>
      <c r="N133" s="550">
        <f>N125+N127+N126</f>
        <v>10</v>
      </c>
      <c r="O133" s="305">
        <f>SUM(O124:O132)</f>
        <v>3500</v>
      </c>
      <c r="P133" s="308">
        <f>SUM(P124:P132)</f>
        <v>0</v>
      </c>
      <c r="Q133" s="309">
        <f>SUM(Q124:Q132)</f>
        <v>71821.52</v>
      </c>
      <c r="R133" s="27"/>
      <c r="S133" s="415">
        <f>SUM(S124:S132)</f>
        <v>0</v>
      </c>
      <c r="T133" s="268">
        <f>SUM(T124:T132)</f>
        <v>0</v>
      </c>
      <c r="U133" s="493">
        <f>SUM(U124:U132)</f>
        <v>0</v>
      </c>
      <c r="V133" s="268">
        <f>SUM(V124:V132)</f>
        <v>0</v>
      </c>
      <c r="W133" s="494">
        <f>SUM(W124:W132)</f>
        <v>0</v>
      </c>
      <c r="Y133" s="573"/>
      <c r="Z133" s="574"/>
      <c r="AA133" s="575"/>
    </row>
    <row r="134" spans="1:27" ht="30" customHeight="1" thickBot="1">
      <c r="A134" s="1">
        <f t="shared" si="30"/>
        <v>122</v>
      </c>
      <c r="B134" s="610" t="s">
        <v>121</v>
      </c>
      <c r="C134" s="490">
        <v>746</v>
      </c>
      <c r="D134" s="492">
        <f aca="true" t="shared" si="49" ref="D134:Q134">D123+D133</f>
        <v>762401.57</v>
      </c>
      <c r="E134" s="490">
        <f>E123+E133</f>
        <v>3</v>
      </c>
      <c r="F134" s="492">
        <f>F123+F133</f>
        <v>6750.790000000001</v>
      </c>
      <c r="G134" s="490">
        <v>746</v>
      </c>
      <c r="H134" s="492">
        <f t="shared" si="49"/>
        <v>769152.36</v>
      </c>
      <c r="I134" s="490">
        <f t="shared" si="49"/>
        <v>475</v>
      </c>
      <c r="J134" s="489">
        <f t="shared" si="49"/>
        <v>235329.59</v>
      </c>
      <c r="K134" s="490">
        <f t="shared" si="49"/>
        <v>79</v>
      </c>
      <c r="L134" s="486">
        <f t="shared" si="49"/>
        <v>123798.4</v>
      </c>
      <c r="M134" s="491">
        <f t="shared" si="49"/>
        <v>0</v>
      </c>
      <c r="N134" s="611">
        <f t="shared" si="49"/>
        <v>649</v>
      </c>
      <c r="O134" s="488">
        <f t="shared" si="49"/>
        <v>691652.6799999999</v>
      </c>
      <c r="P134" s="492">
        <f t="shared" si="49"/>
        <v>0</v>
      </c>
      <c r="Q134" s="491">
        <f t="shared" si="49"/>
        <v>1819933.0300000003</v>
      </c>
      <c r="R134" s="169"/>
      <c r="S134" s="415">
        <f>S123+S133</f>
        <v>0</v>
      </c>
      <c r="T134" s="494">
        <f>+T123+T133</f>
        <v>0</v>
      </c>
      <c r="U134" s="493">
        <f>+U123+U133</f>
        <v>0</v>
      </c>
      <c r="V134" s="494">
        <f>+V123+V133</f>
        <v>0</v>
      </c>
      <c r="W134" s="494">
        <f>SUM(W123+W133)</f>
        <v>0</v>
      </c>
      <c r="Y134" s="573"/>
      <c r="Z134" s="574"/>
      <c r="AA134" s="575"/>
    </row>
    <row r="135" spans="4:27" ht="15">
      <c r="D135" s="612"/>
      <c r="Q135" s="612"/>
      <c r="R135" s="613"/>
      <c r="Y135" s="573"/>
      <c r="Z135" s="574"/>
      <c r="AA135" s="575"/>
    </row>
    <row r="136" spans="12:17" ht="15">
      <c r="L136" s="612"/>
      <c r="O136" s="612"/>
      <c r="Q136" s="612"/>
    </row>
    <row r="138" ht="15">
      <c r="Q138" s="614"/>
    </row>
    <row r="139" ht="15">
      <c r="Q139" s="614"/>
    </row>
    <row r="140" ht="15">
      <c r="D140" s="612"/>
    </row>
  </sheetData>
  <sheetProtection/>
  <mergeCells count="33">
    <mergeCell ref="Z9:Z11"/>
    <mergeCell ref="M9:M11"/>
    <mergeCell ref="N9:N11"/>
    <mergeCell ref="O9:O11"/>
    <mergeCell ref="P9:P11"/>
    <mergeCell ref="Q9:Q11"/>
    <mergeCell ref="S9:S11"/>
    <mergeCell ref="AA9:AA11"/>
    <mergeCell ref="B12:Q12"/>
    <mergeCell ref="S12:W12"/>
    <mergeCell ref="B50:Q50"/>
    <mergeCell ref="S50:W50"/>
    <mergeCell ref="T9:T11"/>
    <mergeCell ref="U9:U11"/>
    <mergeCell ref="V9:V11"/>
    <mergeCell ref="W9:W11"/>
    <mergeCell ref="Y9:Y11"/>
    <mergeCell ref="G9:G11"/>
    <mergeCell ref="H9:H11"/>
    <mergeCell ref="I9:I11"/>
    <mergeCell ref="J9:J11"/>
    <mergeCell ref="K9:K11"/>
    <mergeCell ref="L9:L11"/>
    <mergeCell ref="B1:D1"/>
    <mergeCell ref="B2:AA2"/>
    <mergeCell ref="B7:B11"/>
    <mergeCell ref="S7:W7"/>
    <mergeCell ref="S8:W8"/>
    <mergeCell ref="Y8:AA8"/>
    <mergeCell ref="C9:C11"/>
    <mergeCell ref="D9:D11"/>
    <mergeCell ref="E9:E11"/>
    <mergeCell ref="F9:F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40"/>
  <sheetViews>
    <sheetView zoomScale="78" zoomScaleNormal="78" zoomScalePageLayoutView="0" workbookViewId="0" topLeftCell="K119">
      <selection activeCell="A39" sqref="A39"/>
    </sheetView>
  </sheetViews>
  <sheetFormatPr defaultColWidth="11.421875" defaultRowHeight="15"/>
  <cols>
    <col min="1" max="1" width="4.8515625" style="621" customWidth="1"/>
    <col min="2" max="2" width="37.421875" style="621" customWidth="1"/>
    <col min="3" max="3" width="6.57421875" style="621" customWidth="1"/>
    <col min="4" max="4" width="18.421875" style="621" customWidth="1"/>
    <col min="5" max="5" width="6.57421875" style="621" customWidth="1"/>
    <col min="6" max="6" width="18.28125" style="621" customWidth="1"/>
    <col min="7" max="7" width="6.57421875" style="621" customWidth="1"/>
    <col min="8" max="8" width="18.28125" style="621" customWidth="1"/>
    <col min="9" max="9" width="6.57421875" style="621" customWidth="1"/>
    <col min="10" max="10" width="18.28125" style="621" customWidth="1"/>
    <col min="11" max="11" width="6.57421875" style="621" customWidth="1"/>
    <col min="12" max="12" width="18.28125" style="621" customWidth="1"/>
    <col min="13" max="13" width="13.8515625" style="621" customWidth="1"/>
    <col min="14" max="14" width="6.57421875" style="621" customWidth="1"/>
    <col min="15" max="15" width="18.421875" style="621" customWidth="1"/>
    <col min="16" max="16" width="13.7109375" style="621" customWidth="1"/>
    <col min="17" max="17" width="18.28125" style="621" customWidth="1"/>
    <col min="18" max="18" width="2.8515625" style="621" customWidth="1"/>
    <col min="19" max="19" width="8.421875" style="621" customWidth="1"/>
    <col min="20" max="20" width="14.140625" style="621" customWidth="1"/>
    <col min="21" max="21" width="8.421875" style="621" customWidth="1"/>
    <col min="22" max="22" width="14.140625" style="621" customWidth="1"/>
    <col min="23" max="23" width="11.28125" style="621" customWidth="1"/>
    <col min="24" max="24" width="2.8515625" style="621" customWidth="1"/>
    <col min="25" max="25" width="37.140625" style="621" customWidth="1"/>
    <col min="26" max="26" width="6.57421875" style="621" customWidth="1"/>
    <col min="27" max="27" width="17.57421875" style="621" customWidth="1"/>
    <col min="28" max="16384" width="11.421875" style="621" customWidth="1"/>
  </cols>
  <sheetData>
    <row r="1" spans="2:26" ht="15">
      <c r="B1" s="1235" t="s">
        <v>0</v>
      </c>
      <c r="C1" s="1235"/>
      <c r="D1" s="1235"/>
      <c r="E1" s="623"/>
      <c r="F1" s="623"/>
      <c r="G1" s="623"/>
      <c r="H1" s="623"/>
      <c r="I1" s="623"/>
      <c r="J1" s="623"/>
      <c r="K1" s="622"/>
      <c r="L1" s="622"/>
      <c r="M1" s="622"/>
      <c r="N1" s="622"/>
      <c r="O1" s="622"/>
      <c r="P1" s="623"/>
      <c r="Q1" s="623"/>
      <c r="R1" s="623"/>
      <c r="S1" s="623"/>
      <c r="T1" s="623"/>
      <c r="U1" s="623"/>
      <c r="V1" s="623"/>
      <c r="W1" s="623"/>
      <c r="Z1" s="941" t="s">
        <v>142</v>
      </c>
    </row>
    <row r="2" spans="2:27" s="625" customFormat="1" ht="18">
      <c r="B2" s="1202" t="s">
        <v>165</v>
      </c>
      <c r="C2" s="1202"/>
      <c r="D2" s="1202"/>
      <c r="E2" s="1202"/>
      <c r="F2" s="1202"/>
      <c r="G2" s="1202"/>
      <c r="H2" s="1202"/>
      <c r="I2" s="1202"/>
      <c r="J2" s="1202"/>
      <c r="K2" s="1202"/>
      <c r="L2" s="1202"/>
      <c r="M2" s="1202"/>
      <c r="N2" s="1202"/>
      <c r="O2" s="1202"/>
      <c r="P2" s="1202"/>
      <c r="Q2" s="1202"/>
      <c r="R2" s="1202"/>
      <c r="S2" s="1202"/>
      <c r="T2" s="1202"/>
      <c r="U2" s="1202"/>
      <c r="V2" s="1202"/>
      <c r="W2" s="1202"/>
      <c r="X2" s="1202"/>
      <c r="Y2" s="1202"/>
      <c r="Z2" s="1202"/>
      <c r="AA2" s="1202"/>
    </row>
    <row r="3" spans="2:23" ht="12.75">
      <c r="B3" s="626" t="s">
        <v>123</v>
      </c>
      <c r="C3" s="627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9"/>
      <c r="S3" s="629"/>
      <c r="T3" s="629"/>
      <c r="U3" s="629"/>
      <c r="V3" s="629"/>
      <c r="W3" s="629"/>
    </row>
    <row r="4" spans="2:18" ht="12.75">
      <c r="B4" s="626" t="s">
        <v>124</v>
      </c>
      <c r="C4" s="627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Q4" s="628"/>
      <c r="R4" s="628"/>
    </row>
    <row r="5" spans="2:23" ht="16.5" customHeight="1" thickBot="1">
      <c r="B5" s="630" t="s">
        <v>166</v>
      </c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0"/>
      <c r="O5" s="630"/>
      <c r="P5" s="630"/>
      <c r="Q5" s="630"/>
      <c r="R5" s="628"/>
      <c r="W5" s="626"/>
    </row>
    <row r="6" spans="2:27" ht="16.5" customHeight="1" hidden="1" thickBot="1">
      <c r="B6" s="621">
        <v>1</v>
      </c>
      <c r="C6" s="621">
        <f>B6+1</f>
        <v>2</v>
      </c>
      <c r="D6" s="621">
        <f aca="true" t="shared" si="0" ref="D6:AA6">C6+1</f>
        <v>3</v>
      </c>
      <c r="E6" s="621">
        <f>D6+1</f>
        <v>4</v>
      </c>
      <c r="F6" s="621">
        <f>E6+1</f>
        <v>5</v>
      </c>
      <c r="G6" s="621">
        <f t="shared" si="0"/>
        <v>6</v>
      </c>
      <c r="H6" s="621">
        <f t="shared" si="0"/>
        <v>7</v>
      </c>
      <c r="I6" s="621">
        <f t="shared" si="0"/>
        <v>8</v>
      </c>
      <c r="J6" s="621">
        <f t="shared" si="0"/>
        <v>9</v>
      </c>
      <c r="K6" s="621">
        <f t="shared" si="0"/>
        <v>10</v>
      </c>
      <c r="L6" s="621">
        <f t="shared" si="0"/>
        <v>11</v>
      </c>
      <c r="M6" s="621">
        <f t="shared" si="0"/>
        <v>12</v>
      </c>
      <c r="N6" s="621">
        <f t="shared" si="0"/>
        <v>13</v>
      </c>
      <c r="O6" s="621">
        <f t="shared" si="0"/>
        <v>14</v>
      </c>
      <c r="P6" s="621">
        <f t="shared" si="0"/>
        <v>15</v>
      </c>
      <c r="Q6" s="621">
        <f t="shared" si="0"/>
        <v>16</v>
      </c>
      <c r="R6" s="621">
        <f t="shared" si="0"/>
        <v>17</v>
      </c>
      <c r="S6" s="621">
        <f t="shared" si="0"/>
        <v>18</v>
      </c>
      <c r="T6" s="621">
        <f t="shared" si="0"/>
        <v>19</v>
      </c>
      <c r="U6" s="621">
        <f t="shared" si="0"/>
        <v>20</v>
      </c>
      <c r="V6" s="621">
        <f t="shared" si="0"/>
        <v>21</v>
      </c>
      <c r="W6" s="621">
        <f t="shared" si="0"/>
        <v>22</v>
      </c>
      <c r="X6" s="621">
        <f t="shared" si="0"/>
        <v>23</v>
      </c>
      <c r="Y6" s="621">
        <f t="shared" si="0"/>
        <v>24</v>
      </c>
      <c r="Z6" s="621">
        <f t="shared" si="0"/>
        <v>25</v>
      </c>
      <c r="AA6" s="621">
        <f t="shared" si="0"/>
        <v>26</v>
      </c>
    </row>
    <row r="7" spans="2:27" ht="21" customHeight="1" thickBot="1">
      <c r="B7" s="1203" t="s">
        <v>1</v>
      </c>
      <c r="C7" s="631" t="s">
        <v>2</v>
      </c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3"/>
      <c r="R7" s="634"/>
      <c r="S7" s="1205" t="s">
        <v>3</v>
      </c>
      <c r="T7" s="1206"/>
      <c r="U7" s="1206"/>
      <c r="V7" s="1206"/>
      <c r="W7" s="1207"/>
      <c r="X7" s="635"/>
      <c r="Y7" s="631" t="s">
        <v>2</v>
      </c>
      <c r="Z7" s="632"/>
      <c r="AA7" s="636"/>
    </row>
    <row r="8" spans="2:27" ht="21" customHeight="1" thickBot="1">
      <c r="B8" s="1204"/>
      <c r="C8" s="1208" t="s">
        <v>4</v>
      </c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10"/>
      <c r="R8" s="637"/>
      <c r="S8" s="1211"/>
      <c r="T8" s="1212"/>
      <c r="U8" s="1212"/>
      <c r="V8" s="1212"/>
      <c r="W8" s="1213"/>
      <c r="X8" s="635"/>
      <c r="Y8" s="1205" t="s">
        <v>5</v>
      </c>
      <c r="Z8" s="1214"/>
      <c r="AA8" s="1215"/>
    </row>
    <row r="9" spans="2:27" ht="21" customHeight="1">
      <c r="B9" s="1204"/>
      <c r="C9" s="1219" t="s">
        <v>6</v>
      </c>
      <c r="D9" s="1219" t="s">
        <v>7</v>
      </c>
      <c r="E9" s="1219" t="s">
        <v>6</v>
      </c>
      <c r="F9" s="1219" t="s">
        <v>9</v>
      </c>
      <c r="G9" s="1251" t="s">
        <v>10</v>
      </c>
      <c r="H9" s="1225" t="s">
        <v>11</v>
      </c>
      <c r="I9" s="1228" t="s">
        <v>8</v>
      </c>
      <c r="J9" s="1219" t="s">
        <v>12</v>
      </c>
      <c r="K9" s="1228" t="s">
        <v>8</v>
      </c>
      <c r="L9" s="1219" t="s">
        <v>13</v>
      </c>
      <c r="M9" s="1219" t="s">
        <v>167</v>
      </c>
      <c r="N9" s="1228" t="s">
        <v>8</v>
      </c>
      <c r="O9" s="1219" t="s">
        <v>174</v>
      </c>
      <c r="P9" s="1219" t="s">
        <v>168</v>
      </c>
      <c r="Q9" s="1219" t="s">
        <v>17</v>
      </c>
      <c r="R9" s="638"/>
      <c r="S9" s="1248" t="s">
        <v>18</v>
      </c>
      <c r="T9" s="1236" t="s">
        <v>169</v>
      </c>
      <c r="U9" s="1236" t="s">
        <v>19</v>
      </c>
      <c r="V9" s="1236" t="s">
        <v>170</v>
      </c>
      <c r="W9" s="1245" t="s">
        <v>20</v>
      </c>
      <c r="X9" s="635"/>
      <c r="Y9" s="1203" t="s">
        <v>1</v>
      </c>
      <c r="Z9" s="1216" t="s">
        <v>8</v>
      </c>
      <c r="AA9" s="1222" t="s">
        <v>21</v>
      </c>
    </row>
    <row r="10" spans="2:27" ht="21" customHeight="1">
      <c r="B10" s="1204"/>
      <c r="C10" s="1220"/>
      <c r="D10" s="1220"/>
      <c r="E10" s="1220"/>
      <c r="F10" s="1220"/>
      <c r="G10" s="1252"/>
      <c r="H10" s="1226"/>
      <c r="I10" s="1220"/>
      <c r="J10" s="1220"/>
      <c r="K10" s="1220"/>
      <c r="L10" s="1220"/>
      <c r="M10" s="1220"/>
      <c r="N10" s="1220"/>
      <c r="O10" s="1220"/>
      <c r="P10" s="1220"/>
      <c r="Q10" s="1220"/>
      <c r="R10" s="639"/>
      <c r="S10" s="1249"/>
      <c r="T10" s="1237"/>
      <c r="U10" s="1237"/>
      <c r="V10" s="1237"/>
      <c r="W10" s="1246"/>
      <c r="X10" s="635"/>
      <c r="Y10" s="1204"/>
      <c r="Z10" s="1217"/>
      <c r="AA10" s="1223"/>
    </row>
    <row r="11" spans="2:27" ht="21" customHeight="1" thickBot="1">
      <c r="B11" s="1204"/>
      <c r="C11" s="1221"/>
      <c r="D11" s="1221"/>
      <c r="E11" s="1221"/>
      <c r="F11" s="1221"/>
      <c r="G11" s="1253"/>
      <c r="H11" s="1227"/>
      <c r="I11" s="1221"/>
      <c r="J11" s="1221"/>
      <c r="K11" s="1221"/>
      <c r="L11" s="1221"/>
      <c r="M11" s="1221"/>
      <c r="N11" s="1221"/>
      <c r="O11" s="1221"/>
      <c r="P11" s="1221"/>
      <c r="Q11" s="1221"/>
      <c r="R11" s="639"/>
      <c r="S11" s="1250"/>
      <c r="T11" s="1238"/>
      <c r="U11" s="1238"/>
      <c r="V11" s="1238"/>
      <c r="W11" s="1247"/>
      <c r="X11" s="635"/>
      <c r="Y11" s="1204"/>
      <c r="Z11" s="1218"/>
      <c r="AA11" s="1224"/>
    </row>
    <row r="12" spans="2:27" ht="30" customHeight="1" thickBot="1">
      <c r="B12" s="1229" t="s">
        <v>26</v>
      </c>
      <c r="C12" s="1230"/>
      <c r="D12" s="1230"/>
      <c r="E12" s="1230"/>
      <c r="F12" s="1230"/>
      <c r="G12" s="1230"/>
      <c r="H12" s="1230"/>
      <c r="I12" s="1230"/>
      <c r="J12" s="1230"/>
      <c r="K12" s="1230"/>
      <c r="L12" s="1230"/>
      <c r="M12" s="1230"/>
      <c r="N12" s="1230"/>
      <c r="O12" s="1230"/>
      <c r="P12" s="1230"/>
      <c r="Q12" s="1231"/>
      <c r="R12" s="639"/>
      <c r="S12" s="1232" t="s">
        <v>26</v>
      </c>
      <c r="T12" s="1233"/>
      <c r="U12" s="1233"/>
      <c r="V12" s="1233"/>
      <c r="W12" s="1234"/>
      <c r="Y12" s="640" t="s">
        <v>26</v>
      </c>
      <c r="Z12" s="641"/>
      <c r="AA12" s="642"/>
    </row>
    <row r="13" spans="1:27" ht="21" customHeight="1" thickBot="1">
      <c r="A13" s="621">
        <v>1</v>
      </c>
      <c r="B13" s="643" t="s">
        <v>27</v>
      </c>
      <c r="C13" s="644">
        <f aca="true" t="shared" si="1" ref="C13:Q13">SUM(C14:C22)</f>
        <v>11</v>
      </c>
      <c r="D13" s="645">
        <f t="shared" si="1"/>
        <v>24200.97</v>
      </c>
      <c r="E13" s="644">
        <f>SUM(E14:E22)</f>
        <v>0</v>
      </c>
      <c r="F13" s="646">
        <f>SUM(F14:F22)</f>
        <v>0</v>
      </c>
      <c r="G13" s="644">
        <f t="shared" si="1"/>
        <v>11</v>
      </c>
      <c r="H13" s="646">
        <f t="shared" si="1"/>
        <v>24200.97</v>
      </c>
      <c r="I13" s="644">
        <f t="shared" si="1"/>
        <v>0</v>
      </c>
      <c r="J13" s="645">
        <f t="shared" si="1"/>
        <v>0</v>
      </c>
      <c r="K13" s="644">
        <f t="shared" si="1"/>
        <v>11</v>
      </c>
      <c r="L13" s="647">
        <f t="shared" si="1"/>
        <v>49238</v>
      </c>
      <c r="M13" s="645">
        <f t="shared" si="1"/>
        <v>0</v>
      </c>
      <c r="N13" s="644">
        <f t="shared" si="1"/>
        <v>0</v>
      </c>
      <c r="O13" s="648">
        <f t="shared" si="1"/>
        <v>0</v>
      </c>
      <c r="P13" s="645">
        <f t="shared" si="1"/>
        <v>0</v>
      </c>
      <c r="Q13" s="645">
        <f t="shared" si="1"/>
        <v>73438.97</v>
      </c>
      <c r="R13" s="649"/>
      <c r="S13" s="650">
        <f>SUM(S14:S22)</f>
        <v>0</v>
      </c>
      <c r="T13" s="651">
        <f>SUM(T14:T22)</f>
        <v>0</v>
      </c>
      <c r="U13" s="652">
        <f>SUM(U14:U22)</f>
        <v>0</v>
      </c>
      <c r="V13" s="651">
        <f>SUM(V14:V22)</f>
        <v>0</v>
      </c>
      <c r="W13" s="645">
        <f>SUM(W14:W22)</f>
        <v>0</v>
      </c>
      <c r="Y13" s="653" t="s">
        <v>27</v>
      </c>
      <c r="Z13" s="654">
        <f>SUM(Z14:Z22)</f>
        <v>4</v>
      </c>
      <c r="AA13" s="655">
        <f>SUM(AA14:AA22)</f>
        <v>6359.27</v>
      </c>
    </row>
    <row r="14" spans="1:27" ht="16.5" customHeight="1">
      <c r="A14" s="621">
        <f aca="true" t="shared" si="2" ref="A14:A77">A13+1</f>
        <v>2</v>
      </c>
      <c r="B14" s="656" t="s">
        <v>28</v>
      </c>
      <c r="C14" s="657"/>
      <c r="D14" s="658"/>
      <c r="E14" s="980"/>
      <c r="F14" s="981"/>
      <c r="G14" s="979"/>
      <c r="H14" s="659"/>
      <c r="I14" s="657"/>
      <c r="J14" s="660"/>
      <c r="K14" s="657"/>
      <c r="L14" s="661"/>
      <c r="M14" s="658"/>
      <c r="N14" s="662"/>
      <c r="O14" s="663"/>
      <c r="P14" s="660"/>
      <c r="Q14" s="983">
        <f aca="true" t="shared" si="3" ref="Q14:Q48">H14+J14+L14+M14+O14+P14</f>
        <v>0</v>
      </c>
      <c r="R14" s="649"/>
      <c r="S14" s="665"/>
      <c r="T14" s="666"/>
      <c r="U14" s="667"/>
      <c r="V14" s="666"/>
      <c r="W14" s="664">
        <f aca="true" t="shared" si="4" ref="W14:W22">SUM(S14:V14)</f>
        <v>0</v>
      </c>
      <c r="Y14" s="668"/>
      <c r="Z14" s="669"/>
      <c r="AA14" s="670"/>
    </row>
    <row r="15" spans="1:27" ht="16.5" customHeight="1">
      <c r="A15" s="621">
        <f t="shared" si="2"/>
        <v>3</v>
      </c>
      <c r="B15" s="671" t="s">
        <v>29</v>
      </c>
      <c r="C15" s="672"/>
      <c r="D15" s="673"/>
      <c r="E15" s="672"/>
      <c r="F15" s="673"/>
      <c r="G15" s="674"/>
      <c r="H15" s="675"/>
      <c r="I15" s="672"/>
      <c r="J15" s="676"/>
      <c r="K15" s="672"/>
      <c r="L15" s="677"/>
      <c r="M15" s="673"/>
      <c r="N15" s="678"/>
      <c r="O15" s="679"/>
      <c r="P15" s="676"/>
      <c r="Q15" s="983">
        <f t="shared" si="3"/>
        <v>0</v>
      </c>
      <c r="R15" s="680"/>
      <c r="S15" s="681"/>
      <c r="T15" s="682"/>
      <c r="U15" s="677"/>
      <c r="V15" s="682"/>
      <c r="W15" s="664">
        <f t="shared" si="4"/>
        <v>0</v>
      </c>
      <c r="Y15" s="683" t="s">
        <v>29</v>
      </c>
      <c r="Z15" s="684"/>
      <c r="AA15" s="685"/>
    </row>
    <row r="16" spans="1:27" ht="16.5" customHeight="1">
      <c r="A16" s="621">
        <f t="shared" si="2"/>
        <v>4</v>
      </c>
      <c r="B16" s="671" t="s">
        <v>30</v>
      </c>
      <c r="C16" s="672"/>
      <c r="D16" s="673"/>
      <c r="E16" s="672"/>
      <c r="F16" s="673"/>
      <c r="G16" s="674"/>
      <c r="H16" s="675"/>
      <c r="I16" s="672"/>
      <c r="J16" s="676"/>
      <c r="K16" s="672"/>
      <c r="L16" s="677"/>
      <c r="M16" s="673"/>
      <c r="N16" s="678"/>
      <c r="O16" s="679"/>
      <c r="P16" s="676"/>
      <c r="Q16" s="983">
        <f t="shared" si="3"/>
        <v>0</v>
      </c>
      <c r="R16" s="680"/>
      <c r="S16" s="681"/>
      <c r="T16" s="682"/>
      <c r="U16" s="677"/>
      <c r="V16" s="682"/>
      <c r="W16" s="664">
        <f t="shared" si="4"/>
        <v>0</v>
      </c>
      <c r="Y16" s="683" t="s">
        <v>30</v>
      </c>
      <c r="Z16" s="684"/>
      <c r="AA16" s="685"/>
    </row>
    <row r="17" spans="1:27" ht="16.5" customHeight="1">
      <c r="A17" s="621">
        <f t="shared" si="2"/>
        <v>5</v>
      </c>
      <c r="B17" s="671" t="s">
        <v>31</v>
      </c>
      <c r="C17" s="672"/>
      <c r="D17" s="673"/>
      <c r="E17" s="672"/>
      <c r="F17" s="673"/>
      <c r="G17" s="674"/>
      <c r="H17" s="675"/>
      <c r="I17" s="672"/>
      <c r="J17" s="676"/>
      <c r="K17" s="672"/>
      <c r="L17" s="677"/>
      <c r="M17" s="673"/>
      <c r="N17" s="678"/>
      <c r="O17" s="679"/>
      <c r="P17" s="676"/>
      <c r="Q17" s="983">
        <f t="shared" si="3"/>
        <v>0</v>
      </c>
      <c r="R17" s="680"/>
      <c r="S17" s="681"/>
      <c r="T17" s="682"/>
      <c r="U17" s="677"/>
      <c r="V17" s="682"/>
      <c r="W17" s="664">
        <f t="shared" si="4"/>
        <v>0</v>
      </c>
      <c r="Y17" s="683" t="s">
        <v>31</v>
      </c>
      <c r="Z17" s="684"/>
      <c r="AA17" s="685"/>
    </row>
    <row r="18" spans="1:27" ht="16.5" customHeight="1">
      <c r="A18" s="621">
        <f t="shared" si="2"/>
        <v>6</v>
      </c>
      <c r="B18" s="671" t="s">
        <v>32</v>
      </c>
      <c r="C18" s="672">
        <v>1</v>
      </c>
      <c r="D18" s="673">
        <v>3717.44</v>
      </c>
      <c r="E18" s="672"/>
      <c r="F18" s="673"/>
      <c r="G18" s="984">
        <f aca="true" t="shared" si="5" ref="G18:H20">C18+E18</f>
        <v>1</v>
      </c>
      <c r="H18" s="985">
        <f t="shared" si="5"/>
        <v>3717.44</v>
      </c>
      <c r="I18" s="672"/>
      <c r="J18" s="676"/>
      <c r="K18" s="672">
        <v>1</v>
      </c>
      <c r="L18" s="677">
        <v>8658</v>
      </c>
      <c r="M18" s="673"/>
      <c r="N18" s="678"/>
      <c r="O18" s="679"/>
      <c r="P18" s="676"/>
      <c r="Q18" s="983">
        <f t="shared" si="3"/>
        <v>12375.44</v>
      </c>
      <c r="R18" s="680"/>
      <c r="S18" s="681"/>
      <c r="T18" s="682"/>
      <c r="U18" s="677"/>
      <c r="V18" s="682"/>
      <c r="W18" s="664">
        <f t="shared" si="4"/>
        <v>0</v>
      </c>
      <c r="Y18" s="683" t="s">
        <v>32</v>
      </c>
      <c r="Z18" s="684"/>
      <c r="AA18" s="685"/>
    </row>
    <row r="19" spans="1:27" ht="16.5" customHeight="1">
      <c r="A19" s="621">
        <f t="shared" si="2"/>
        <v>7</v>
      </c>
      <c r="B19" s="671" t="s">
        <v>33</v>
      </c>
      <c r="C19" s="672">
        <v>3</v>
      </c>
      <c r="D19" s="673">
        <v>8267.23</v>
      </c>
      <c r="E19" s="672"/>
      <c r="F19" s="673"/>
      <c r="G19" s="984">
        <f t="shared" si="5"/>
        <v>3</v>
      </c>
      <c r="H19" s="985">
        <f t="shared" si="5"/>
        <v>8267.23</v>
      </c>
      <c r="I19" s="672"/>
      <c r="J19" s="676"/>
      <c r="K19" s="672">
        <v>3</v>
      </c>
      <c r="L19" s="677">
        <v>16374</v>
      </c>
      <c r="M19" s="673"/>
      <c r="N19" s="678"/>
      <c r="O19" s="679"/>
      <c r="P19" s="676"/>
      <c r="Q19" s="983">
        <f t="shared" si="3"/>
        <v>24641.23</v>
      </c>
      <c r="R19" s="680"/>
      <c r="S19" s="681"/>
      <c r="T19" s="682"/>
      <c r="U19" s="677"/>
      <c r="V19" s="682"/>
      <c r="W19" s="664">
        <f t="shared" si="4"/>
        <v>0</v>
      </c>
      <c r="Y19" s="683" t="s">
        <v>33</v>
      </c>
      <c r="Z19" s="684">
        <v>1</v>
      </c>
      <c r="AA19" s="685">
        <v>2007.01</v>
      </c>
    </row>
    <row r="20" spans="1:27" ht="16.5" customHeight="1">
      <c r="A20" s="621">
        <f t="shared" si="2"/>
        <v>8</v>
      </c>
      <c r="B20" s="671" t="s">
        <v>34</v>
      </c>
      <c r="C20" s="672">
        <v>7</v>
      </c>
      <c r="D20" s="673">
        <v>12216.3</v>
      </c>
      <c r="E20" s="672"/>
      <c r="F20" s="673"/>
      <c r="G20" s="984">
        <f t="shared" si="5"/>
        <v>7</v>
      </c>
      <c r="H20" s="985">
        <f t="shared" si="5"/>
        <v>12216.3</v>
      </c>
      <c r="I20" s="672"/>
      <c r="J20" s="676"/>
      <c r="K20" s="672">
        <v>7</v>
      </c>
      <c r="L20" s="677">
        <v>24206</v>
      </c>
      <c r="M20" s="673"/>
      <c r="N20" s="678"/>
      <c r="O20" s="679"/>
      <c r="P20" s="676"/>
      <c r="Q20" s="983">
        <f t="shared" si="3"/>
        <v>36422.3</v>
      </c>
      <c r="R20" s="680"/>
      <c r="S20" s="681"/>
      <c r="T20" s="682"/>
      <c r="U20" s="677"/>
      <c r="V20" s="682"/>
      <c r="W20" s="664">
        <f t="shared" si="4"/>
        <v>0</v>
      </c>
      <c r="Y20" s="683" t="s">
        <v>34</v>
      </c>
      <c r="Z20" s="684">
        <v>1</v>
      </c>
      <c r="AA20" s="685">
        <v>2701.49</v>
      </c>
    </row>
    <row r="21" spans="1:27" ht="16.5" customHeight="1">
      <c r="A21" s="621">
        <f t="shared" si="2"/>
        <v>9</v>
      </c>
      <c r="B21" s="671" t="s">
        <v>35</v>
      </c>
      <c r="C21" s="672"/>
      <c r="D21" s="673"/>
      <c r="E21" s="672"/>
      <c r="F21" s="673"/>
      <c r="G21" s="674"/>
      <c r="H21" s="675"/>
      <c r="I21" s="672"/>
      <c r="J21" s="676"/>
      <c r="K21" s="672"/>
      <c r="L21" s="677"/>
      <c r="M21" s="673"/>
      <c r="N21" s="678"/>
      <c r="O21" s="679"/>
      <c r="P21" s="676"/>
      <c r="Q21" s="983">
        <f t="shared" si="3"/>
        <v>0</v>
      </c>
      <c r="R21" s="680"/>
      <c r="S21" s="681"/>
      <c r="T21" s="682"/>
      <c r="U21" s="677"/>
      <c r="V21" s="682"/>
      <c r="W21" s="664">
        <f t="shared" si="4"/>
        <v>0</v>
      </c>
      <c r="Y21" s="683" t="s">
        <v>35</v>
      </c>
      <c r="Z21" s="684"/>
      <c r="AA21" s="685"/>
    </row>
    <row r="22" spans="1:27" ht="16.5" customHeight="1" thickBot="1">
      <c r="A22" s="621">
        <f t="shared" si="2"/>
        <v>10</v>
      </c>
      <c r="B22" s="686" t="s">
        <v>36</v>
      </c>
      <c r="C22" s="687"/>
      <c r="D22" s="688"/>
      <c r="E22" s="722"/>
      <c r="F22" s="982"/>
      <c r="G22" s="689"/>
      <c r="H22" s="690"/>
      <c r="I22" s="687"/>
      <c r="J22" s="691"/>
      <c r="K22" s="687"/>
      <c r="L22" s="692"/>
      <c r="M22" s="688"/>
      <c r="N22" s="693"/>
      <c r="O22" s="694"/>
      <c r="P22" s="691"/>
      <c r="Q22" s="983">
        <f t="shared" si="3"/>
        <v>0</v>
      </c>
      <c r="R22" s="680"/>
      <c r="S22" s="681"/>
      <c r="T22" s="682"/>
      <c r="U22" s="677"/>
      <c r="V22" s="682"/>
      <c r="W22" s="664">
        <f t="shared" si="4"/>
        <v>0</v>
      </c>
      <c r="Y22" s="683" t="s">
        <v>36</v>
      </c>
      <c r="Z22" s="684">
        <v>2</v>
      </c>
      <c r="AA22" s="685">
        <v>1650.77</v>
      </c>
    </row>
    <row r="23" spans="1:27" ht="21" customHeight="1" thickBot="1">
      <c r="A23" s="621">
        <f t="shared" si="2"/>
        <v>11</v>
      </c>
      <c r="B23" s="643" t="s">
        <v>37</v>
      </c>
      <c r="C23" s="644">
        <f aca="true" t="shared" si="6" ref="C23:I23">SUM(C24:C29)</f>
        <v>13</v>
      </c>
      <c r="D23" s="695">
        <f t="shared" si="6"/>
        <v>9143.84</v>
      </c>
      <c r="E23" s="696">
        <f t="shared" si="6"/>
        <v>0</v>
      </c>
      <c r="F23" s="697">
        <f t="shared" si="6"/>
        <v>0</v>
      </c>
      <c r="G23" s="696">
        <f t="shared" si="6"/>
        <v>13</v>
      </c>
      <c r="H23" s="697">
        <f t="shared" si="6"/>
        <v>9143.84</v>
      </c>
      <c r="I23" s="698">
        <f t="shared" si="6"/>
        <v>0</v>
      </c>
      <c r="J23" s="699">
        <f>SUM(I24:I29)</f>
        <v>0</v>
      </c>
      <c r="K23" s="644">
        <f aca="true" t="shared" si="7" ref="K23:Q23">SUM(K24:K29)</f>
        <v>10</v>
      </c>
      <c r="L23" s="647">
        <f t="shared" si="7"/>
        <v>11150</v>
      </c>
      <c r="M23" s="645">
        <f t="shared" si="7"/>
        <v>0</v>
      </c>
      <c r="N23" s="700">
        <f t="shared" si="7"/>
        <v>0</v>
      </c>
      <c r="O23" s="701">
        <f t="shared" si="7"/>
        <v>0</v>
      </c>
      <c r="P23" s="699">
        <f t="shared" si="7"/>
        <v>0</v>
      </c>
      <c r="Q23" s="702">
        <f t="shared" si="7"/>
        <v>20293.84</v>
      </c>
      <c r="R23" s="680"/>
      <c r="S23" s="650">
        <f>SUM(S24:S29)</f>
        <v>0</v>
      </c>
      <c r="T23" s="651">
        <f>SUM(T24:T29)</f>
        <v>0</v>
      </c>
      <c r="U23" s="652">
        <f>SUM(U24:U29)</f>
        <v>0</v>
      </c>
      <c r="V23" s="651">
        <f>SUM(V24:V29)</f>
        <v>0</v>
      </c>
      <c r="W23" s="703">
        <f>SUM(W24:W29)</f>
        <v>0</v>
      </c>
      <c r="Y23" s="653" t="s">
        <v>137</v>
      </c>
      <c r="Z23" s="654">
        <f>SUM(Z24:Z29)</f>
        <v>10</v>
      </c>
      <c r="AA23" s="655">
        <f>SUM(AA24:AA29)</f>
        <v>6831.76</v>
      </c>
    </row>
    <row r="24" spans="1:27" ht="16.5" customHeight="1">
      <c r="A24" s="621">
        <f t="shared" si="2"/>
        <v>12</v>
      </c>
      <c r="B24" s="656" t="s">
        <v>39</v>
      </c>
      <c r="C24" s="672"/>
      <c r="D24" s="673"/>
      <c r="E24" s="980"/>
      <c r="F24" s="981"/>
      <c r="G24" s="674"/>
      <c r="H24" s="675"/>
      <c r="I24" s="672"/>
      <c r="J24" s="676"/>
      <c r="K24" s="672"/>
      <c r="L24" s="677"/>
      <c r="M24" s="673"/>
      <c r="N24" s="678"/>
      <c r="O24" s="679"/>
      <c r="P24" s="676"/>
      <c r="Q24" s="983">
        <f t="shared" si="3"/>
        <v>0</v>
      </c>
      <c r="R24" s="680"/>
      <c r="S24" s="665"/>
      <c r="T24" s="666"/>
      <c r="U24" s="667"/>
      <c r="V24" s="666"/>
      <c r="W24" s="704">
        <f aca="true" t="shared" si="8" ref="W24:W29">SUM(S24:V24)</f>
        <v>0</v>
      </c>
      <c r="Y24" s="705" t="s">
        <v>40</v>
      </c>
      <c r="Z24" s="684">
        <v>3</v>
      </c>
      <c r="AA24" s="685">
        <v>1533.6</v>
      </c>
    </row>
    <row r="25" spans="1:27" ht="16.5" customHeight="1">
      <c r="A25" s="621">
        <f t="shared" si="2"/>
        <v>13</v>
      </c>
      <c r="B25" s="706" t="s">
        <v>41</v>
      </c>
      <c r="C25" s="672"/>
      <c r="D25" s="673"/>
      <c r="E25" s="672"/>
      <c r="F25" s="673"/>
      <c r="G25" s="674"/>
      <c r="H25" s="675"/>
      <c r="I25" s="672"/>
      <c r="J25" s="676"/>
      <c r="K25" s="672"/>
      <c r="L25" s="677"/>
      <c r="M25" s="673"/>
      <c r="N25" s="678"/>
      <c r="O25" s="679"/>
      <c r="P25" s="676"/>
      <c r="Q25" s="983">
        <f t="shared" si="3"/>
        <v>0</v>
      </c>
      <c r="R25" s="680"/>
      <c r="S25" s="681"/>
      <c r="T25" s="682"/>
      <c r="U25" s="677"/>
      <c r="V25" s="682"/>
      <c r="W25" s="664">
        <f t="shared" si="8"/>
        <v>0</v>
      </c>
      <c r="Y25" s="705" t="s">
        <v>42</v>
      </c>
      <c r="Z25" s="684">
        <v>1</v>
      </c>
      <c r="AA25" s="685">
        <v>781.28</v>
      </c>
    </row>
    <row r="26" spans="1:27" ht="16.5" customHeight="1">
      <c r="A26" s="621">
        <f t="shared" si="2"/>
        <v>14</v>
      </c>
      <c r="B26" s="706" t="s">
        <v>43</v>
      </c>
      <c r="C26" s="672"/>
      <c r="D26" s="673"/>
      <c r="E26" s="672"/>
      <c r="F26" s="673"/>
      <c r="G26" s="674"/>
      <c r="H26" s="675"/>
      <c r="I26" s="672"/>
      <c r="J26" s="676"/>
      <c r="K26" s="672"/>
      <c r="L26" s="677"/>
      <c r="M26" s="673"/>
      <c r="N26" s="678"/>
      <c r="O26" s="679"/>
      <c r="P26" s="676"/>
      <c r="Q26" s="983">
        <f t="shared" si="3"/>
        <v>0</v>
      </c>
      <c r="R26" s="680"/>
      <c r="S26" s="681"/>
      <c r="T26" s="682"/>
      <c r="U26" s="677"/>
      <c r="V26" s="682"/>
      <c r="W26" s="664">
        <f t="shared" si="8"/>
        <v>0</v>
      </c>
      <c r="Y26" s="705" t="s">
        <v>44</v>
      </c>
      <c r="Z26" s="684">
        <v>3</v>
      </c>
      <c r="AA26" s="685">
        <v>2332.16</v>
      </c>
    </row>
    <row r="27" spans="1:27" ht="16.5" customHeight="1">
      <c r="A27" s="621">
        <f t="shared" si="2"/>
        <v>15</v>
      </c>
      <c r="B27" s="706" t="s">
        <v>45</v>
      </c>
      <c r="C27" s="672">
        <v>5</v>
      </c>
      <c r="D27" s="673">
        <v>3545.16</v>
      </c>
      <c r="E27" s="672"/>
      <c r="F27" s="673"/>
      <c r="G27" s="984">
        <f aca="true" t="shared" si="9" ref="G27:H29">C27+E27</f>
        <v>5</v>
      </c>
      <c r="H27" s="985">
        <f t="shared" si="9"/>
        <v>3545.16</v>
      </c>
      <c r="I27" s="672"/>
      <c r="J27" s="676"/>
      <c r="K27" s="672">
        <v>3</v>
      </c>
      <c r="L27" s="677">
        <v>3354</v>
      </c>
      <c r="M27" s="673"/>
      <c r="N27" s="678"/>
      <c r="O27" s="679"/>
      <c r="P27" s="676"/>
      <c r="Q27" s="983">
        <f t="shared" si="3"/>
        <v>6899.16</v>
      </c>
      <c r="R27" s="680"/>
      <c r="S27" s="681"/>
      <c r="T27" s="682"/>
      <c r="U27" s="677"/>
      <c r="V27" s="682"/>
      <c r="W27" s="664">
        <f t="shared" si="8"/>
        <v>0</v>
      </c>
      <c r="Y27" s="705" t="s">
        <v>46</v>
      </c>
      <c r="Z27" s="684">
        <v>2</v>
      </c>
      <c r="AA27" s="685">
        <v>1403.28</v>
      </c>
    </row>
    <row r="28" spans="1:27" ht="16.5" customHeight="1">
      <c r="A28" s="621">
        <f t="shared" si="2"/>
        <v>16</v>
      </c>
      <c r="B28" s="706" t="s">
        <v>47</v>
      </c>
      <c r="C28" s="672">
        <v>4</v>
      </c>
      <c r="D28" s="673">
        <v>2705.42</v>
      </c>
      <c r="E28" s="672"/>
      <c r="F28" s="673"/>
      <c r="G28" s="984">
        <f t="shared" si="9"/>
        <v>4</v>
      </c>
      <c r="H28" s="985">
        <f t="shared" si="9"/>
        <v>2705.42</v>
      </c>
      <c r="I28" s="672"/>
      <c r="J28" s="676"/>
      <c r="K28" s="672">
        <v>4</v>
      </c>
      <c r="L28" s="677">
        <v>4472</v>
      </c>
      <c r="M28" s="673"/>
      <c r="N28" s="678"/>
      <c r="O28" s="679"/>
      <c r="P28" s="676"/>
      <c r="Q28" s="983">
        <f t="shared" si="3"/>
        <v>7177.42</v>
      </c>
      <c r="R28" s="680"/>
      <c r="S28" s="681"/>
      <c r="T28" s="682"/>
      <c r="U28" s="677"/>
      <c r="V28" s="682"/>
      <c r="W28" s="664">
        <f t="shared" si="8"/>
        <v>0</v>
      </c>
      <c r="Y28" s="705" t="s">
        <v>48</v>
      </c>
      <c r="Z28" s="684">
        <v>1</v>
      </c>
      <c r="AA28" s="685">
        <v>781.44</v>
      </c>
    </row>
    <row r="29" spans="1:27" ht="16.5" customHeight="1" thickBot="1">
      <c r="A29" s="621">
        <f t="shared" si="2"/>
        <v>17</v>
      </c>
      <c r="B29" s="707" t="s">
        <v>49</v>
      </c>
      <c r="C29" s="672">
        <v>4</v>
      </c>
      <c r="D29" s="673">
        <v>2893.26</v>
      </c>
      <c r="E29" s="672"/>
      <c r="F29" s="673"/>
      <c r="G29" s="984">
        <f t="shared" si="9"/>
        <v>4</v>
      </c>
      <c r="H29" s="985">
        <f t="shared" si="9"/>
        <v>2893.26</v>
      </c>
      <c r="I29" s="672"/>
      <c r="J29" s="676"/>
      <c r="K29" s="672">
        <v>3</v>
      </c>
      <c r="L29" s="677">
        <v>3324</v>
      </c>
      <c r="M29" s="673"/>
      <c r="N29" s="678"/>
      <c r="O29" s="679"/>
      <c r="P29" s="676"/>
      <c r="Q29" s="983">
        <f t="shared" si="3"/>
        <v>6217.26</v>
      </c>
      <c r="R29" s="680"/>
      <c r="S29" s="708"/>
      <c r="T29" s="709"/>
      <c r="U29" s="710"/>
      <c r="V29" s="709"/>
      <c r="W29" s="711">
        <f t="shared" si="8"/>
        <v>0</v>
      </c>
      <c r="Y29" s="705" t="s">
        <v>50</v>
      </c>
      <c r="Z29" s="684"/>
      <c r="AA29" s="685"/>
    </row>
    <row r="30" spans="1:27" ht="21" customHeight="1" thickBot="1">
      <c r="A30" s="621">
        <f t="shared" si="2"/>
        <v>18</v>
      </c>
      <c r="B30" s="712" t="s">
        <v>51</v>
      </c>
      <c r="C30" s="644">
        <f>SUM(C31:C36)</f>
        <v>74</v>
      </c>
      <c r="D30" s="645">
        <f>SUM(D31:D36)</f>
        <v>47622.549999999996</v>
      </c>
      <c r="E30" s="644">
        <f>SUM(E31:E36)</f>
        <v>0</v>
      </c>
      <c r="F30" s="645">
        <f>SUM(F31:F36)</f>
        <v>0</v>
      </c>
      <c r="G30" s="716">
        <f aca="true" t="shared" si="10" ref="G30:Q30">SUM(G31:G36)</f>
        <v>74</v>
      </c>
      <c r="H30" s="646">
        <f t="shared" si="10"/>
        <v>47622.549999999996</v>
      </c>
      <c r="I30" s="644">
        <f t="shared" si="10"/>
        <v>0</v>
      </c>
      <c r="J30" s="699">
        <f t="shared" si="10"/>
        <v>0</v>
      </c>
      <c r="K30" s="644">
        <f t="shared" si="10"/>
        <v>46</v>
      </c>
      <c r="L30" s="647">
        <f t="shared" si="10"/>
        <v>51536.2</v>
      </c>
      <c r="M30" s="645">
        <f t="shared" si="10"/>
        <v>0</v>
      </c>
      <c r="N30" s="700">
        <f t="shared" si="10"/>
        <v>0</v>
      </c>
      <c r="O30" s="701">
        <f t="shared" si="10"/>
        <v>0</v>
      </c>
      <c r="P30" s="699">
        <f t="shared" si="10"/>
        <v>0</v>
      </c>
      <c r="Q30" s="703">
        <f t="shared" si="10"/>
        <v>99158.75000000001</v>
      </c>
      <c r="R30" s="649"/>
      <c r="S30" s="650">
        <f>SUM(S31:S36)</f>
        <v>0</v>
      </c>
      <c r="T30" s="655">
        <f>SUM(T31:T36)</f>
        <v>0</v>
      </c>
      <c r="U30" s="647">
        <f>SUM(U31:U36)</f>
        <v>0</v>
      </c>
      <c r="V30" s="655">
        <f>SUM(V31:V36)</f>
        <v>0</v>
      </c>
      <c r="W30" s="703">
        <f>SUM(W31:W36)</f>
        <v>0</v>
      </c>
      <c r="Y30" s="714" t="s">
        <v>138</v>
      </c>
      <c r="Z30" s="654">
        <f>SUM(Z31:Z36)</f>
        <v>254</v>
      </c>
      <c r="AA30" s="655">
        <f>SUM(AA31:AA36)</f>
        <v>179553.56</v>
      </c>
    </row>
    <row r="31" spans="1:27" ht="16.5" customHeight="1">
      <c r="A31" s="621">
        <f t="shared" si="2"/>
        <v>19</v>
      </c>
      <c r="B31" s="715" t="s">
        <v>53</v>
      </c>
      <c r="C31" s="672">
        <v>11</v>
      </c>
      <c r="D31" s="673">
        <v>6976.05</v>
      </c>
      <c r="E31" s="672"/>
      <c r="F31" s="673"/>
      <c r="G31" s="984">
        <f aca="true" t="shared" si="11" ref="G31:G36">C31+E31</f>
        <v>11</v>
      </c>
      <c r="H31" s="985">
        <f aca="true" t="shared" si="12" ref="H31:H36">D31+F31</f>
        <v>6976.05</v>
      </c>
      <c r="I31" s="672"/>
      <c r="J31" s="676"/>
      <c r="K31" s="672">
        <v>5</v>
      </c>
      <c r="L31" s="677">
        <v>5165.4</v>
      </c>
      <c r="M31" s="673"/>
      <c r="N31" s="678"/>
      <c r="O31" s="679"/>
      <c r="P31" s="676"/>
      <c r="Q31" s="983">
        <f t="shared" si="3"/>
        <v>12141.45</v>
      </c>
      <c r="R31" s="680"/>
      <c r="S31" s="665"/>
      <c r="T31" s="666"/>
      <c r="U31" s="667"/>
      <c r="V31" s="666"/>
      <c r="W31" s="704">
        <f aca="true" t="shared" si="13" ref="W31:W36">SUM(S31:V31)</f>
        <v>0</v>
      </c>
      <c r="Y31" s="683" t="s">
        <v>54</v>
      </c>
      <c r="Z31" s="684">
        <v>235</v>
      </c>
      <c r="AA31" s="685">
        <v>168313.24</v>
      </c>
    </row>
    <row r="32" spans="1:27" ht="16.5" customHeight="1">
      <c r="A32" s="621">
        <f t="shared" si="2"/>
        <v>20</v>
      </c>
      <c r="B32" s="671" t="s">
        <v>55</v>
      </c>
      <c r="C32" s="672">
        <v>17</v>
      </c>
      <c r="D32" s="673">
        <v>11199.09</v>
      </c>
      <c r="E32" s="672"/>
      <c r="F32" s="673"/>
      <c r="G32" s="984">
        <f t="shared" si="11"/>
        <v>17</v>
      </c>
      <c r="H32" s="985">
        <f t="shared" si="12"/>
        <v>11199.09</v>
      </c>
      <c r="I32" s="672"/>
      <c r="J32" s="676"/>
      <c r="K32" s="672">
        <v>10</v>
      </c>
      <c r="L32" s="677">
        <v>11180</v>
      </c>
      <c r="M32" s="673"/>
      <c r="N32" s="678"/>
      <c r="O32" s="679"/>
      <c r="P32" s="676"/>
      <c r="Q32" s="983">
        <f t="shared" si="3"/>
        <v>22379.09</v>
      </c>
      <c r="R32" s="680"/>
      <c r="S32" s="681"/>
      <c r="T32" s="682"/>
      <c r="U32" s="677"/>
      <c r="V32" s="682"/>
      <c r="W32" s="664">
        <f t="shared" si="13"/>
        <v>0</v>
      </c>
      <c r="Y32" s="683" t="s">
        <v>56</v>
      </c>
      <c r="Z32" s="684">
        <v>17</v>
      </c>
      <c r="AA32" s="685">
        <v>10138.91</v>
      </c>
    </row>
    <row r="33" spans="1:27" ht="16.5" customHeight="1">
      <c r="A33" s="621">
        <f t="shared" si="2"/>
        <v>21</v>
      </c>
      <c r="B33" s="671" t="s">
        <v>57</v>
      </c>
      <c r="C33" s="672">
        <v>16</v>
      </c>
      <c r="D33" s="673">
        <v>10348.15</v>
      </c>
      <c r="E33" s="672"/>
      <c r="F33" s="673"/>
      <c r="G33" s="984">
        <f t="shared" si="11"/>
        <v>16</v>
      </c>
      <c r="H33" s="985">
        <f t="shared" si="12"/>
        <v>10348.15</v>
      </c>
      <c r="I33" s="672"/>
      <c r="J33" s="676"/>
      <c r="K33" s="672">
        <v>12</v>
      </c>
      <c r="L33" s="677">
        <v>13356</v>
      </c>
      <c r="M33" s="673"/>
      <c r="N33" s="678"/>
      <c r="O33" s="679"/>
      <c r="P33" s="676"/>
      <c r="Q33" s="983">
        <f t="shared" si="3"/>
        <v>23704.15</v>
      </c>
      <c r="R33" s="680"/>
      <c r="S33" s="681"/>
      <c r="T33" s="682"/>
      <c r="U33" s="677"/>
      <c r="V33" s="682"/>
      <c r="W33" s="664">
        <f t="shared" si="13"/>
        <v>0</v>
      </c>
      <c r="Y33" s="683" t="s">
        <v>58</v>
      </c>
      <c r="Z33" s="684">
        <v>2</v>
      </c>
      <c r="AA33" s="685">
        <v>1101.41</v>
      </c>
    </row>
    <row r="34" spans="1:27" ht="16.5" customHeight="1">
      <c r="A34" s="621">
        <f t="shared" si="2"/>
        <v>22</v>
      </c>
      <c r="B34" s="671" t="s">
        <v>59</v>
      </c>
      <c r="C34" s="672">
        <v>14</v>
      </c>
      <c r="D34" s="673">
        <v>8624.28</v>
      </c>
      <c r="E34" s="672"/>
      <c r="F34" s="673"/>
      <c r="G34" s="984">
        <f t="shared" si="11"/>
        <v>14</v>
      </c>
      <c r="H34" s="985">
        <f t="shared" si="12"/>
        <v>8624.28</v>
      </c>
      <c r="I34" s="672"/>
      <c r="J34" s="676"/>
      <c r="K34" s="672">
        <v>15</v>
      </c>
      <c r="L34" s="677">
        <v>17362.8</v>
      </c>
      <c r="M34" s="673"/>
      <c r="N34" s="678"/>
      <c r="O34" s="679"/>
      <c r="P34" s="676"/>
      <c r="Q34" s="983">
        <f t="shared" si="3"/>
        <v>25987.08</v>
      </c>
      <c r="R34" s="680"/>
      <c r="S34" s="681"/>
      <c r="T34" s="682"/>
      <c r="U34" s="677"/>
      <c r="V34" s="682"/>
      <c r="W34" s="664">
        <f t="shared" si="13"/>
        <v>0</v>
      </c>
      <c r="Y34" s="683" t="s">
        <v>60</v>
      </c>
      <c r="Z34" s="684"/>
      <c r="AA34" s="685"/>
    </row>
    <row r="35" spans="1:27" ht="16.5" customHeight="1">
      <c r="A35" s="621">
        <f t="shared" si="2"/>
        <v>23</v>
      </c>
      <c r="B35" s="671" t="s">
        <v>61</v>
      </c>
      <c r="C35" s="672">
        <v>13</v>
      </c>
      <c r="D35" s="673">
        <v>8535.85</v>
      </c>
      <c r="E35" s="672"/>
      <c r="F35" s="673"/>
      <c r="G35" s="984">
        <f t="shared" si="11"/>
        <v>13</v>
      </c>
      <c r="H35" s="985">
        <f t="shared" si="12"/>
        <v>8535.85</v>
      </c>
      <c r="I35" s="672"/>
      <c r="J35" s="676"/>
      <c r="K35" s="672">
        <v>2</v>
      </c>
      <c r="L35" s="677">
        <v>2236</v>
      </c>
      <c r="M35" s="673"/>
      <c r="N35" s="678"/>
      <c r="O35" s="679"/>
      <c r="P35" s="676"/>
      <c r="Q35" s="983">
        <f t="shared" si="3"/>
        <v>10771.85</v>
      </c>
      <c r="R35" s="680"/>
      <c r="S35" s="681"/>
      <c r="T35" s="682"/>
      <c r="U35" s="677"/>
      <c r="V35" s="682"/>
      <c r="W35" s="664">
        <f t="shared" si="13"/>
        <v>0</v>
      </c>
      <c r="Y35" s="683" t="s">
        <v>62</v>
      </c>
      <c r="Z35" s="684"/>
      <c r="AA35" s="685"/>
    </row>
    <row r="36" spans="1:27" ht="16.5" customHeight="1" thickBot="1">
      <c r="A36" s="621">
        <f t="shared" si="2"/>
        <v>24</v>
      </c>
      <c r="B36" s="686" t="s">
        <v>63</v>
      </c>
      <c r="C36" s="672">
        <v>3</v>
      </c>
      <c r="D36" s="673">
        <v>1939.13</v>
      </c>
      <c r="E36" s="672"/>
      <c r="F36" s="673"/>
      <c r="G36" s="984">
        <f t="shared" si="11"/>
        <v>3</v>
      </c>
      <c r="H36" s="985">
        <f t="shared" si="12"/>
        <v>1939.13</v>
      </c>
      <c r="I36" s="672"/>
      <c r="J36" s="676"/>
      <c r="K36" s="672">
        <v>2</v>
      </c>
      <c r="L36" s="677">
        <v>2236</v>
      </c>
      <c r="M36" s="673"/>
      <c r="N36" s="678"/>
      <c r="O36" s="679"/>
      <c r="P36" s="676"/>
      <c r="Q36" s="983">
        <f t="shared" si="3"/>
        <v>4175.13</v>
      </c>
      <c r="R36" s="680"/>
      <c r="S36" s="708"/>
      <c r="T36" s="709"/>
      <c r="U36" s="710"/>
      <c r="V36" s="709"/>
      <c r="W36" s="711">
        <f t="shared" si="13"/>
        <v>0</v>
      </c>
      <c r="Y36" s="683" t="s">
        <v>64</v>
      </c>
      <c r="Z36" s="684"/>
      <c r="AA36" s="685"/>
    </row>
    <row r="37" spans="1:27" ht="21" customHeight="1" thickBot="1">
      <c r="A37" s="621">
        <f t="shared" si="2"/>
        <v>25</v>
      </c>
      <c r="B37" s="643" t="s">
        <v>65</v>
      </c>
      <c r="C37" s="644">
        <f aca="true" t="shared" si="14" ref="C37:Q37">SUM(C38:C42)</f>
        <v>24</v>
      </c>
      <c r="D37" s="645">
        <f t="shared" si="14"/>
        <v>15061.079999999998</v>
      </c>
      <c r="E37" s="644">
        <f>SUM(E38:E42)</f>
        <v>0</v>
      </c>
      <c r="F37" s="645">
        <f>SUM(F38:F42)</f>
        <v>0</v>
      </c>
      <c r="G37" s="716">
        <f t="shared" si="14"/>
        <v>24</v>
      </c>
      <c r="H37" s="646">
        <f t="shared" si="14"/>
        <v>15061.079999999998</v>
      </c>
      <c r="I37" s="644">
        <f t="shared" si="14"/>
        <v>0</v>
      </c>
      <c r="J37" s="699">
        <f t="shared" si="14"/>
        <v>0</v>
      </c>
      <c r="K37" s="644">
        <f t="shared" si="14"/>
        <v>9</v>
      </c>
      <c r="L37" s="647">
        <f t="shared" si="14"/>
        <v>9651.74</v>
      </c>
      <c r="M37" s="645">
        <f t="shared" si="14"/>
        <v>0</v>
      </c>
      <c r="N37" s="700">
        <f t="shared" si="14"/>
        <v>0</v>
      </c>
      <c r="O37" s="701">
        <f t="shared" si="14"/>
        <v>0</v>
      </c>
      <c r="P37" s="699">
        <f t="shared" si="14"/>
        <v>0</v>
      </c>
      <c r="Q37" s="703">
        <f t="shared" si="14"/>
        <v>24712.82</v>
      </c>
      <c r="R37" s="649"/>
      <c r="S37" s="650">
        <f>SUM(S38:S42)</f>
        <v>0</v>
      </c>
      <c r="T37" s="655">
        <f>SUM(T38:T42)</f>
        <v>0</v>
      </c>
      <c r="U37" s="647">
        <f>SUM(U38:U42)</f>
        <v>0</v>
      </c>
      <c r="V37" s="655">
        <f>SUM(V38:V42)</f>
        <v>0</v>
      </c>
      <c r="W37" s="703">
        <f>SUM(W38:W42)</f>
        <v>0</v>
      </c>
      <c r="Y37" s="653" t="s">
        <v>139</v>
      </c>
      <c r="Z37" s="654">
        <f>SUM(Z38:Z42)</f>
        <v>4</v>
      </c>
      <c r="AA37" s="655">
        <f>SUM(AA38:AA42)</f>
        <v>2397.29</v>
      </c>
    </row>
    <row r="38" spans="1:27" ht="16.5" customHeight="1">
      <c r="A38" s="621">
        <f t="shared" si="2"/>
        <v>26</v>
      </c>
      <c r="B38" s="715" t="s">
        <v>67</v>
      </c>
      <c r="C38" s="672">
        <v>3</v>
      </c>
      <c r="D38" s="673">
        <v>1873.4</v>
      </c>
      <c r="E38" s="672"/>
      <c r="F38" s="673"/>
      <c r="G38" s="984">
        <f aca="true" t="shared" si="15" ref="G38:H41">C38+E38</f>
        <v>3</v>
      </c>
      <c r="H38" s="985">
        <f t="shared" si="15"/>
        <v>1873.4</v>
      </c>
      <c r="I38" s="672"/>
      <c r="J38" s="676"/>
      <c r="K38" s="672">
        <v>1</v>
      </c>
      <c r="L38" s="677">
        <v>1088</v>
      </c>
      <c r="M38" s="673"/>
      <c r="N38" s="678"/>
      <c r="O38" s="679"/>
      <c r="P38" s="676"/>
      <c r="Q38" s="983">
        <f t="shared" si="3"/>
        <v>2961.4</v>
      </c>
      <c r="R38" s="680"/>
      <c r="S38" s="665"/>
      <c r="T38" s="666"/>
      <c r="U38" s="667"/>
      <c r="V38" s="666"/>
      <c r="W38" s="664">
        <f>SUM(S38:V38)</f>
        <v>0</v>
      </c>
      <c r="Y38" s="683" t="s">
        <v>68</v>
      </c>
      <c r="Z38" s="684">
        <v>4</v>
      </c>
      <c r="AA38" s="685">
        <v>2397.29</v>
      </c>
    </row>
    <row r="39" spans="1:27" ht="16.5" customHeight="1">
      <c r="A39" s="621">
        <f t="shared" si="2"/>
        <v>27</v>
      </c>
      <c r="B39" s="671" t="s">
        <v>69</v>
      </c>
      <c r="C39" s="672">
        <v>12</v>
      </c>
      <c r="D39" s="673">
        <v>7489.75</v>
      </c>
      <c r="E39" s="672"/>
      <c r="F39" s="673"/>
      <c r="G39" s="984">
        <f t="shared" si="15"/>
        <v>12</v>
      </c>
      <c r="H39" s="985">
        <f t="shared" si="15"/>
        <v>7489.75</v>
      </c>
      <c r="I39" s="672"/>
      <c r="J39" s="676"/>
      <c r="K39" s="672">
        <v>1</v>
      </c>
      <c r="L39" s="677">
        <v>1118</v>
      </c>
      <c r="M39" s="673"/>
      <c r="N39" s="678"/>
      <c r="O39" s="679"/>
      <c r="P39" s="676"/>
      <c r="Q39" s="983">
        <f t="shared" si="3"/>
        <v>8607.75</v>
      </c>
      <c r="R39" s="680"/>
      <c r="S39" s="681"/>
      <c r="T39" s="682"/>
      <c r="U39" s="677"/>
      <c r="V39" s="682"/>
      <c r="W39" s="664">
        <f>SUM(S39:V39)</f>
        <v>0</v>
      </c>
      <c r="Y39" s="683" t="s">
        <v>70</v>
      </c>
      <c r="Z39" s="684"/>
      <c r="AA39" s="685"/>
    </row>
    <row r="40" spans="1:27" ht="16.5" customHeight="1">
      <c r="A40" s="621">
        <f t="shared" si="2"/>
        <v>28</v>
      </c>
      <c r="B40" s="671" t="s">
        <v>71</v>
      </c>
      <c r="C40" s="672">
        <v>2</v>
      </c>
      <c r="D40" s="673">
        <v>1232.55</v>
      </c>
      <c r="E40" s="672"/>
      <c r="F40" s="673"/>
      <c r="G40" s="984">
        <f t="shared" si="15"/>
        <v>2</v>
      </c>
      <c r="H40" s="985">
        <f t="shared" si="15"/>
        <v>1232.55</v>
      </c>
      <c r="I40" s="672"/>
      <c r="J40" s="676"/>
      <c r="K40" s="672">
        <v>2</v>
      </c>
      <c r="L40" s="677">
        <v>2146</v>
      </c>
      <c r="M40" s="673"/>
      <c r="N40" s="678"/>
      <c r="O40" s="679"/>
      <c r="P40" s="676"/>
      <c r="Q40" s="983">
        <f t="shared" si="3"/>
        <v>3378.55</v>
      </c>
      <c r="R40" s="680"/>
      <c r="S40" s="681"/>
      <c r="T40" s="682"/>
      <c r="U40" s="677"/>
      <c r="V40" s="682"/>
      <c r="W40" s="664">
        <f>SUM(S40:V40)</f>
        <v>0</v>
      </c>
      <c r="Y40" s="683" t="s">
        <v>72</v>
      </c>
      <c r="Z40" s="684"/>
      <c r="AA40" s="685"/>
    </row>
    <row r="41" spans="1:27" ht="16.5" customHeight="1">
      <c r="A41" s="621">
        <f t="shared" si="2"/>
        <v>29</v>
      </c>
      <c r="B41" s="671" t="s">
        <v>73</v>
      </c>
      <c r="C41" s="672">
        <v>7</v>
      </c>
      <c r="D41" s="673">
        <v>4465.38</v>
      </c>
      <c r="E41" s="672"/>
      <c r="F41" s="673"/>
      <c r="G41" s="984">
        <f t="shared" si="15"/>
        <v>7</v>
      </c>
      <c r="H41" s="985">
        <f t="shared" si="15"/>
        <v>4465.38</v>
      </c>
      <c r="I41" s="672"/>
      <c r="J41" s="676"/>
      <c r="K41" s="672">
        <v>5</v>
      </c>
      <c r="L41" s="677">
        <v>5299.74</v>
      </c>
      <c r="M41" s="673"/>
      <c r="N41" s="678"/>
      <c r="O41" s="679"/>
      <c r="P41" s="676"/>
      <c r="Q41" s="983">
        <f t="shared" si="3"/>
        <v>9765.119999999999</v>
      </c>
      <c r="R41" s="680"/>
      <c r="S41" s="681"/>
      <c r="T41" s="682"/>
      <c r="U41" s="677"/>
      <c r="V41" s="682"/>
      <c r="W41" s="664">
        <f>SUM(S41:V41)</f>
        <v>0</v>
      </c>
      <c r="Y41" s="683" t="s">
        <v>74</v>
      </c>
      <c r="Z41" s="684"/>
      <c r="AA41" s="685"/>
    </row>
    <row r="42" spans="1:27" ht="16.5" customHeight="1" thickBot="1">
      <c r="A42" s="621">
        <f t="shared" si="2"/>
        <v>30</v>
      </c>
      <c r="B42" s="686" t="s">
        <v>75</v>
      </c>
      <c r="C42" s="672"/>
      <c r="D42" s="673"/>
      <c r="E42" s="672"/>
      <c r="F42" s="673"/>
      <c r="G42" s="674"/>
      <c r="H42" s="675"/>
      <c r="I42" s="672"/>
      <c r="J42" s="676"/>
      <c r="K42" s="672"/>
      <c r="L42" s="677"/>
      <c r="M42" s="673"/>
      <c r="N42" s="678"/>
      <c r="O42" s="679"/>
      <c r="P42" s="676"/>
      <c r="Q42" s="983">
        <f t="shared" si="3"/>
        <v>0</v>
      </c>
      <c r="R42" s="680"/>
      <c r="S42" s="708"/>
      <c r="T42" s="709"/>
      <c r="U42" s="710"/>
      <c r="V42" s="709"/>
      <c r="W42" s="664">
        <f>SUM(S42:V42)</f>
        <v>0</v>
      </c>
      <c r="Y42" s="683" t="s">
        <v>76</v>
      </c>
      <c r="Z42" s="684"/>
      <c r="AA42" s="685"/>
    </row>
    <row r="43" spans="1:27" ht="21" customHeight="1" thickBot="1">
      <c r="A43" s="621">
        <f t="shared" si="2"/>
        <v>31</v>
      </c>
      <c r="B43" s="643" t="s">
        <v>77</v>
      </c>
      <c r="C43" s="644">
        <f>SUM(C44:C48)</f>
        <v>0</v>
      </c>
      <c r="D43" s="645">
        <f>SUM(D44:D48)</f>
        <v>0</v>
      </c>
      <c r="E43" s="644">
        <f>SUM(E44:E48)</f>
        <v>0</v>
      </c>
      <c r="F43" s="645">
        <f>SUM(F44:F48)</f>
        <v>0</v>
      </c>
      <c r="G43" s="716">
        <f aca="true" t="shared" si="16" ref="G43:Q43">SUM(G44:G48)</f>
        <v>0</v>
      </c>
      <c r="H43" s="646">
        <f t="shared" si="16"/>
        <v>0</v>
      </c>
      <c r="I43" s="644">
        <f t="shared" si="16"/>
        <v>0</v>
      </c>
      <c r="J43" s="699">
        <f t="shared" si="16"/>
        <v>0</v>
      </c>
      <c r="K43" s="644">
        <f t="shared" si="16"/>
        <v>0</v>
      </c>
      <c r="L43" s="647">
        <f t="shared" si="16"/>
        <v>0</v>
      </c>
      <c r="M43" s="645">
        <f t="shared" si="16"/>
        <v>0</v>
      </c>
      <c r="N43" s="700">
        <f t="shared" si="16"/>
        <v>0</v>
      </c>
      <c r="O43" s="701">
        <f t="shared" si="16"/>
        <v>0</v>
      </c>
      <c r="P43" s="699">
        <f t="shared" si="16"/>
        <v>0</v>
      </c>
      <c r="Q43" s="703">
        <f t="shared" si="16"/>
        <v>0</v>
      </c>
      <c r="R43" s="680"/>
      <c r="S43" s="650">
        <f>SUM(S44:S48)</f>
        <v>0</v>
      </c>
      <c r="T43" s="655">
        <f>SUM(T44:T48)</f>
        <v>0</v>
      </c>
      <c r="U43" s="647">
        <f>SUM(U44:U48)</f>
        <v>0</v>
      </c>
      <c r="V43" s="655">
        <f>SUM(V44:V48)</f>
        <v>0</v>
      </c>
      <c r="W43" s="703">
        <f>SUM(W44:W48)</f>
        <v>0</v>
      </c>
      <c r="Y43" s="653" t="s">
        <v>77</v>
      </c>
      <c r="Z43" s="654">
        <f>SUM(Z44:Z48)</f>
        <v>0</v>
      </c>
      <c r="AA43" s="655">
        <f>SUM(AA44:AA48)</f>
        <v>0</v>
      </c>
    </row>
    <row r="44" spans="1:27" ht="16.5" customHeight="1">
      <c r="A44" s="621">
        <f t="shared" si="2"/>
        <v>32</v>
      </c>
      <c r="B44" s="715">
        <v>12</v>
      </c>
      <c r="C44" s="672"/>
      <c r="D44" s="673"/>
      <c r="E44" s="672"/>
      <c r="F44" s="673"/>
      <c r="G44" s="674"/>
      <c r="H44" s="675"/>
      <c r="I44" s="672"/>
      <c r="J44" s="676"/>
      <c r="K44" s="672"/>
      <c r="L44" s="677"/>
      <c r="M44" s="673"/>
      <c r="N44" s="678"/>
      <c r="O44" s="679"/>
      <c r="P44" s="676"/>
      <c r="Q44" s="983">
        <f t="shared" si="3"/>
        <v>0</v>
      </c>
      <c r="R44" s="680"/>
      <c r="S44" s="665"/>
      <c r="T44" s="666"/>
      <c r="U44" s="667"/>
      <c r="V44" s="666"/>
      <c r="W44" s="664">
        <f>SUM(S44:V44)</f>
        <v>0</v>
      </c>
      <c r="Y44" s="717">
        <v>12</v>
      </c>
      <c r="Z44" s="684"/>
      <c r="AA44" s="685"/>
    </row>
    <row r="45" spans="1:27" ht="16.5" customHeight="1">
      <c r="A45" s="621">
        <f t="shared" si="2"/>
        <v>33</v>
      </c>
      <c r="B45" s="715">
        <v>11</v>
      </c>
      <c r="C45" s="672"/>
      <c r="D45" s="673"/>
      <c r="E45" s="672"/>
      <c r="F45" s="673"/>
      <c r="G45" s="674"/>
      <c r="H45" s="675"/>
      <c r="I45" s="672"/>
      <c r="J45" s="676"/>
      <c r="K45" s="672"/>
      <c r="L45" s="677"/>
      <c r="M45" s="673"/>
      <c r="N45" s="678"/>
      <c r="O45" s="679"/>
      <c r="P45" s="676"/>
      <c r="Q45" s="983">
        <f t="shared" si="3"/>
        <v>0</v>
      </c>
      <c r="R45" s="680"/>
      <c r="S45" s="718"/>
      <c r="T45" s="719"/>
      <c r="U45" s="661"/>
      <c r="V45" s="719"/>
      <c r="W45" s="664">
        <f>SUM(S45:V45)</f>
        <v>0</v>
      </c>
      <c r="Y45" s="683">
        <v>11</v>
      </c>
      <c r="Z45" s="684"/>
      <c r="AA45" s="685"/>
    </row>
    <row r="46" spans="1:27" ht="16.5" customHeight="1">
      <c r="A46" s="621">
        <f t="shared" si="2"/>
        <v>34</v>
      </c>
      <c r="B46" s="715">
        <v>10</v>
      </c>
      <c r="C46" s="672"/>
      <c r="D46" s="673"/>
      <c r="E46" s="672"/>
      <c r="F46" s="673"/>
      <c r="G46" s="674"/>
      <c r="H46" s="675"/>
      <c r="I46" s="672"/>
      <c r="J46" s="676"/>
      <c r="K46" s="672"/>
      <c r="L46" s="677"/>
      <c r="M46" s="673"/>
      <c r="N46" s="678"/>
      <c r="O46" s="679"/>
      <c r="P46" s="676"/>
      <c r="Q46" s="983">
        <f t="shared" si="3"/>
        <v>0</v>
      </c>
      <c r="R46" s="680"/>
      <c r="S46" s="718"/>
      <c r="T46" s="719"/>
      <c r="U46" s="661"/>
      <c r="V46" s="719"/>
      <c r="W46" s="664">
        <f>SUM(S46:V46)</f>
        <v>0</v>
      </c>
      <c r="Y46" s="683">
        <v>10</v>
      </c>
      <c r="Z46" s="684"/>
      <c r="AA46" s="685"/>
    </row>
    <row r="47" spans="1:27" ht="16.5" customHeight="1">
      <c r="A47" s="621">
        <f t="shared" si="2"/>
        <v>35</v>
      </c>
      <c r="B47" s="720">
        <v>9</v>
      </c>
      <c r="C47" s="672"/>
      <c r="D47" s="673"/>
      <c r="E47" s="672"/>
      <c r="F47" s="673"/>
      <c r="G47" s="674"/>
      <c r="H47" s="675"/>
      <c r="I47" s="672"/>
      <c r="J47" s="676"/>
      <c r="K47" s="672"/>
      <c r="L47" s="677"/>
      <c r="M47" s="673"/>
      <c r="N47" s="678"/>
      <c r="O47" s="679"/>
      <c r="P47" s="676"/>
      <c r="Q47" s="983">
        <f t="shared" si="3"/>
        <v>0</v>
      </c>
      <c r="R47" s="680"/>
      <c r="S47" s="681"/>
      <c r="T47" s="682"/>
      <c r="U47" s="677"/>
      <c r="V47" s="682"/>
      <c r="W47" s="664">
        <f>SUM(S47:V47)</f>
        <v>0</v>
      </c>
      <c r="Y47" s="683">
        <v>9</v>
      </c>
      <c r="Z47" s="684"/>
      <c r="AA47" s="685"/>
    </row>
    <row r="48" spans="1:27" ht="16.5" customHeight="1" thickBot="1">
      <c r="A48" s="621">
        <f t="shared" si="2"/>
        <v>36</v>
      </c>
      <c r="B48" s="721">
        <v>8</v>
      </c>
      <c r="C48" s="722"/>
      <c r="D48" s="673"/>
      <c r="E48" s="672"/>
      <c r="F48" s="673"/>
      <c r="G48" s="674"/>
      <c r="H48" s="675"/>
      <c r="I48" s="672"/>
      <c r="J48" s="676"/>
      <c r="K48" s="672"/>
      <c r="L48" s="677"/>
      <c r="M48" s="673"/>
      <c r="N48" s="678"/>
      <c r="O48" s="679"/>
      <c r="P48" s="676"/>
      <c r="Q48" s="983">
        <f t="shared" si="3"/>
        <v>0</v>
      </c>
      <c r="R48" s="680"/>
      <c r="S48" s="708"/>
      <c r="T48" s="709"/>
      <c r="U48" s="710"/>
      <c r="V48" s="709"/>
      <c r="W48" s="664">
        <f>SUM(S48:V48)</f>
        <v>0</v>
      </c>
      <c r="Y48" s="723">
        <v>8</v>
      </c>
      <c r="Z48" s="684"/>
      <c r="AA48" s="685"/>
    </row>
    <row r="49" spans="1:27" ht="29.25" customHeight="1" thickBot="1">
      <c r="A49" s="621">
        <f t="shared" si="2"/>
        <v>37</v>
      </c>
      <c r="B49" s="724" t="s">
        <v>78</v>
      </c>
      <c r="C49" s="725">
        <f>+C43+C37+C30+C23+C13</f>
        <v>122</v>
      </c>
      <c r="D49" s="726">
        <f>D13+D23+D30+D37+D43</f>
        <v>96028.43999999999</v>
      </c>
      <c r="E49" s="725">
        <f>+E43+E37+E30+E23+E13</f>
        <v>0</v>
      </c>
      <c r="F49" s="731">
        <f>+F43+F37+F30+F23+F13</f>
        <v>0</v>
      </c>
      <c r="G49" s="727">
        <f aca="true" t="shared" si="17" ref="G49:Q49">+G43+G37+G30+G23+G13</f>
        <v>122</v>
      </c>
      <c r="H49" s="729">
        <f t="shared" si="17"/>
        <v>96028.43999999999</v>
      </c>
      <c r="I49" s="725">
        <f t="shared" si="17"/>
        <v>0</v>
      </c>
      <c r="J49" s="726">
        <f t="shared" si="17"/>
        <v>0</v>
      </c>
      <c r="K49" s="725">
        <f t="shared" si="17"/>
        <v>76</v>
      </c>
      <c r="L49" s="730">
        <f t="shared" si="17"/>
        <v>121575.94</v>
      </c>
      <c r="M49" s="731">
        <f t="shared" si="17"/>
        <v>0</v>
      </c>
      <c r="N49" s="725">
        <f t="shared" si="17"/>
        <v>0</v>
      </c>
      <c r="O49" s="732">
        <f t="shared" si="17"/>
        <v>0</v>
      </c>
      <c r="P49" s="726">
        <f t="shared" si="17"/>
        <v>0</v>
      </c>
      <c r="Q49" s="731">
        <f t="shared" si="17"/>
        <v>217604.38</v>
      </c>
      <c r="R49" s="680"/>
      <c r="S49" s="733">
        <f>+S43+S37+S30+S23+S13</f>
        <v>0</v>
      </c>
      <c r="T49" s="734">
        <f>+T43+T37+T30+T23+T13</f>
        <v>0</v>
      </c>
      <c r="U49" s="735">
        <f>+U43+U37+U30+U23+U13</f>
        <v>0</v>
      </c>
      <c r="V49" s="734">
        <f>+V43+V37+V30+V23+V13</f>
        <v>0</v>
      </c>
      <c r="W49" s="736">
        <f>+W43+W37+W30+W23+W13</f>
        <v>0</v>
      </c>
      <c r="Y49" s="737" t="s">
        <v>78</v>
      </c>
      <c r="Z49" s="738">
        <f>Z13+Z23+Z30+Z37+Z43</f>
        <v>272</v>
      </c>
      <c r="AA49" s="739">
        <f>AA13+AA23+AA30+AA37+AA43</f>
        <v>195141.88</v>
      </c>
    </row>
    <row r="50" spans="1:27" ht="26.25" customHeight="1" thickBot="1">
      <c r="A50" s="621">
        <f t="shared" si="2"/>
        <v>38</v>
      </c>
      <c r="B50" s="1239" t="s">
        <v>80</v>
      </c>
      <c r="C50" s="1240"/>
      <c r="D50" s="1240"/>
      <c r="E50" s="1240"/>
      <c r="F50" s="1240"/>
      <c r="G50" s="1240"/>
      <c r="H50" s="1240"/>
      <c r="I50" s="1240"/>
      <c r="J50" s="1240"/>
      <c r="K50" s="1240"/>
      <c r="L50" s="1240"/>
      <c r="M50" s="1240"/>
      <c r="N50" s="1240"/>
      <c r="O50" s="1240"/>
      <c r="P50" s="1240"/>
      <c r="Q50" s="1241"/>
      <c r="R50" s="649"/>
      <c r="S50" s="1242" t="s">
        <v>81</v>
      </c>
      <c r="T50" s="1243"/>
      <c r="U50" s="1243"/>
      <c r="V50" s="1243"/>
      <c r="W50" s="1244"/>
      <c r="Y50" s="740" t="s">
        <v>79</v>
      </c>
      <c r="Z50" s="741"/>
      <c r="AA50" s="742"/>
    </row>
    <row r="51" spans="1:27" ht="21" customHeight="1" thickBot="1">
      <c r="A51" s="621">
        <f t="shared" si="2"/>
        <v>39</v>
      </c>
      <c r="B51" s="743" t="s">
        <v>37</v>
      </c>
      <c r="C51" s="744">
        <f>SUM(C52:C57)</f>
        <v>27</v>
      </c>
      <c r="D51" s="745">
        <f>SUM(D52:D57)</f>
        <v>19186.41</v>
      </c>
      <c r="E51" s="744">
        <f>SUM(E52:E57)</f>
        <v>0</v>
      </c>
      <c r="F51" s="745">
        <f>SUM(F52:F57)</f>
        <v>0</v>
      </c>
      <c r="G51" s="744">
        <f aca="true" t="shared" si="18" ref="G51:Q51">SUM(G52:G57)</f>
        <v>27</v>
      </c>
      <c r="H51" s="745">
        <f t="shared" si="18"/>
        <v>19186.41</v>
      </c>
      <c r="I51" s="744">
        <f t="shared" si="18"/>
        <v>17</v>
      </c>
      <c r="J51" s="746">
        <f t="shared" si="18"/>
        <v>9774.03</v>
      </c>
      <c r="K51" s="747">
        <f t="shared" si="18"/>
        <v>0</v>
      </c>
      <c r="L51" s="748">
        <f t="shared" si="18"/>
        <v>0</v>
      </c>
      <c r="M51" s="749">
        <f t="shared" si="18"/>
        <v>0</v>
      </c>
      <c r="N51" s="744">
        <f t="shared" si="18"/>
        <v>29</v>
      </c>
      <c r="O51" s="750">
        <f t="shared" si="18"/>
        <v>31015.28</v>
      </c>
      <c r="P51" s="746">
        <f t="shared" si="18"/>
        <v>0</v>
      </c>
      <c r="Q51" s="745">
        <f t="shared" si="18"/>
        <v>59975.72</v>
      </c>
      <c r="R51" s="649"/>
      <c r="S51" s="650">
        <f>SUM(S52:S57)</f>
        <v>0</v>
      </c>
      <c r="T51" s="655">
        <f>SUM(T52:T57)</f>
        <v>0</v>
      </c>
      <c r="U51" s="647">
        <f>SUM(U52:U57)</f>
        <v>0</v>
      </c>
      <c r="V51" s="655">
        <f>SUM(V52:V57)</f>
        <v>0</v>
      </c>
      <c r="W51" s="703">
        <f>SUM(W52:W57)</f>
        <v>0</v>
      </c>
      <c r="Y51" s="751" t="s">
        <v>82</v>
      </c>
      <c r="Z51" s="654">
        <f>SUM(Z52:Z56)</f>
        <v>23</v>
      </c>
      <c r="AA51" s="655">
        <f>SUM(AA52:AA56)</f>
        <v>58915.7</v>
      </c>
    </row>
    <row r="52" spans="1:27" ht="16.5" customHeight="1">
      <c r="A52" s="621">
        <f t="shared" si="2"/>
        <v>40</v>
      </c>
      <c r="B52" s="715" t="s">
        <v>39</v>
      </c>
      <c r="C52" s="672"/>
      <c r="D52" s="673"/>
      <c r="E52" s="672"/>
      <c r="F52" s="673"/>
      <c r="G52" s="672"/>
      <c r="H52" s="673"/>
      <c r="I52" s="672"/>
      <c r="J52" s="676"/>
      <c r="K52" s="672"/>
      <c r="L52" s="677"/>
      <c r="M52" s="673"/>
      <c r="N52" s="678"/>
      <c r="O52" s="679"/>
      <c r="P52" s="676"/>
      <c r="Q52" s="983">
        <f aca="true" t="shared" si="19" ref="Q52:Q115">H52+J52+L52+M52+O52+P52</f>
        <v>0</v>
      </c>
      <c r="R52" s="680"/>
      <c r="S52" s="665"/>
      <c r="T52" s="666"/>
      <c r="U52" s="667"/>
      <c r="V52" s="666"/>
      <c r="W52" s="664">
        <f aca="true" t="shared" si="20" ref="W52:W57">SUM(S52:V52)</f>
        <v>0</v>
      </c>
      <c r="Y52" s="683" t="s">
        <v>83</v>
      </c>
      <c r="Z52" s="684">
        <v>19</v>
      </c>
      <c r="AA52" s="685">
        <v>51739.52</v>
      </c>
    </row>
    <row r="53" spans="1:27" ht="16.5" customHeight="1">
      <c r="A53" s="621">
        <f t="shared" si="2"/>
        <v>41</v>
      </c>
      <c r="B53" s="671" t="s">
        <v>85</v>
      </c>
      <c r="C53" s="672"/>
      <c r="D53" s="673"/>
      <c r="E53" s="672"/>
      <c r="F53" s="673"/>
      <c r="G53" s="672"/>
      <c r="H53" s="673"/>
      <c r="I53" s="672"/>
      <c r="J53" s="676"/>
      <c r="K53" s="672"/>
      <c r="L53" s="677"/>
      <c r="M53" s="673"/>
      <c r="N53" s="678"/>
      <c r="O53" s="679"/>
      <c r="P53" s="676"/>
      <c r="Q53" s="983">
        <f t="shared" si="19"/>
        <v>0</v>
      </c>
      <c r="R53" s="680"/>
      <c r="S53" s="681"/>
      <c r="T53" s="682"/>
      <c r="U53" s="677"/>
      <c r="V53" s="682"/>
      <c r="W53" s="664">
        <f t="shared" si="20"/>
        <v>0</v>
      </c>
      <c r="Y53" s="683" t="s">
        <v>84</v>
      </c>
      <c r="Z53" s="684">
        <v>2</v>
      </c>
      <c r="AA53" s="685">
        <v>5178.01</v>
      </c>
    </row>
    <row r="54" spans="1:27" ht="16.5" customHeight="1">
      <c r="A54" s="621">
        <f t="shared" si="2"/>
        <v>42</v>
      </c>
      <c r="B54" s="671" t="s">
        <v>43</v>
      </c>
      <c r="C54" s="672"/>
      <c r="D54" s="673"/>
      <c r="E54" s="672"/>
      <c r="F54" s="673"/>
      <c r="G54" s="672"/>
      <c r="H54" s="673"/>
      <c r="I54" s="672"/>
      <c r="J54" s="676"/>
      <c r="K54" s="672"/>
      <c r="L54" s="677"/>
      <c r="M54" s="673"/>
      <c r="N54" s="678"/>
      <c r="O54" s="679"/>
      <c r="P54" s="676"/>
      <c r="Q54" s="983">
        <f t="shared" si="19"/>
        <v>0</v>
      </c>
      <c r="R54" s="680"/>
      <c r="S54" s="681"/>
      <c r="T54" s="682"/>
      <c r="U54" s="677"/>
      <c r="V54" s="682"/>
      <c r="W54" s="664">
        <f t="shared" si="20"/>
        <v>0</v>
      </c>
      <c r="Y54" s="683" t="s">
        <v>86</v>
      </c>
      <c r="Z54" s="684">
        <v>2</v>
      </c>
      <c r="AA54" s="685">
        <v>1998.17</v>
      </c>
    </row>
    <row r="55" spans="1:27" ht="16.5" customHeight="1">
      <c r="A55" s="621">
        <f t="shared" si="2"/>
        <v>43</v>
      </c>
      <c r="B55" s="671" t="s">
        <v>45</v>
      </c>
      <c r="C55" s="672">
        <v>4</v>
      </c>
      <c r="D55" s="673">
        <v>2765.32</v>
      </c>
      <c r="E55" s="672"/>
      <c r="F55" s="673"/>
      <c r="G55" s="984">
        <f aca="true" t="shared" si="21" ref="G55:H57">C55+E55</f>
        <v>4</v>
      </c>
      <c r="H55" s="985">
        <f t="shared" si="21"/>
        <v>2765.32</v>
      </c>
      <c r="I55" s="672"/>
      <c r="J55" s="676"/>
      <c r="K55" s="672"/>
      <c r="L55" s="677"/>
      <c r="M55" s="673"/>
      <c r="N55" s="678">
        <v>6</v>
      </c>
      <c r="O55" s="679">
        <v>6566.46</v>
      </c>
      <c r="P55" s="676"/>
      <c r="Q55" s="983">
        <f t="shared" si="19"/>
        <v>9331.78</v>
      </c>
      <c r="R55" s="680"/>
      <c r="S55" s="681"/>
      <c r="T55" s="682"/>
      <c r="U55" s="677"/>
      <c r="V55" s="682"/>
      <c r="W55" s="664">
        <f t="shared" si="20"/>
        <v>0</v>
      </c>
      <c r="Y55" s="683" t="s">
        <v>87</v>
      </c>
      <c r="Z55" s="684"/>
      <c r="AA55" s="685"/>
    </row>
    <row r="56" spans="1:27" ht="16.5" customHeight="1" thickBot="1">
      <c r="A56" s="621">
        <f t="shared" si="2"/>
        <v>44</v>
      </c>
      <c r="B56" s="671" t="s">
        <v>47</v>
      </c>
      <c r="C56" s="672">
        <v>17</v>
      </c>
      <c r="D56" s="673">
        <v>12114.17</v>
      </c>
      <c r="E56" s="672"/>
      <c r="F56" s="673"/>
      <c r="G56" s="984">
        <f t="shared" si="21"/>
        <v>17</v>
      </c>
      <c r="H56" s="985">
        <f t="shared" si="21"/>
        <v>12114.17</v>
      </c>
      <c r="I56" s="672">
        <v>13</v>
      </c>
      <c r="J56" s="676">
        <v>7469.93</v>
      </c>
      <c r="K56" s="672"/>
      <c r="L56" s="677"/>
      <c r="M56" s="673"/>
      <c r="N56" s="678">
        <v>17</v>
      </c>
      <c r="O56" s="679">
        <v>17808</v>
      </c>
      <c r="P56" s="676"/>
      <c r="Q56" s="983">
        <f t="shared" si="19"/>
        <v>37392.1</v>
      </c>
      <c r="R56" s="680"/>
      <c r="S56" s="681"/>
      <c r="T56" s="682"/>
      <c r="U56" s="677"/>
      <c r="V56" s="682"/>
      <c r="W56" s="664">
        <f t="shared" si="20"/>
        <v>0</v>
      </c>
      <c r="Y56" s="683" t="s">
        <v>88</v>
      </c>
      <c r="Z56" s="684"/>
      <c r="AA56" s="685"/>
    </row>
    <row r="57" spans="1:27" ht="21.75" customHeight="1" thickBot="1">
      <c r="A57" s="621">
        <f t="shared" si="2"/>
        <v>45</v>
      </c>
      <c r="B57" s="686" t="s">
        <v>49</v>
      </c>
      <c r="C57" s="672">
        <v>6</v>
      </c>
      <c r="D57" s="673">
        <v>4306.92</v>
      </c>
      <c r="E57" s="672"/>
      <c r="F57" s="673"/>
      <c r="G57" s="984">
        <f t="shared" si="21"/>
        <v>6</v>
      </c>
      <c r="H57" s="985">
        <f t="shared" si="21"/>
        <v>4306.92</v>
      </c>
      <c r="I57" s="672">
        <v>4</v>
      </c>
      <c r="J57" s="676">
        <v>2304.1</v>
      </c>
      <c r="K57" s="672"/>
      <c r="L57" s="677"/>
      <c r="M57" s="673"/>
      <c r="N57" s="678">
        <v>6</v>
      </c>
      <c r="O57" s="679">
        <v>6640.82</v>
      </c>
      <c r="P57" s="676"/>
      <c r="Q57" s="983">
        <f t="shared" si="19"/>
        <v>13251.84</v>
      </c>
      <c r="R57" s="680"/>
      <c r="S57" s="708"/>
      <c r="T57" s="709"/>
      <c r="U57" s="710"/>
      <c r="V57" s="709"/>
      <c r="W57" s="664">
        <f t="shared" si="20"/>
        <v>0</v>
      </c>
      <c r="Y57" s="751" t="s">
        <v>89</v>
      </c>
      <c r="Z57" s="716">
        <f>SUM(Z58:Z62)</f>
        <v>13</v>
      </c>
      <c r="AA57" s="655">
        <f>SUM(AA58:AA62)</f>
        <v>11268.27</v>
      </c>
    </row>
    <row r="58" spans="1:27" ht="21" customHeight="1" thickBot="1">
      <c r="A58" s="621">
        <f t="shared" si="2"/>
        <v>46</v>
      </c>
      <c r="B58" s="643" t="s">
        <v>51</v>
      </c>
      <c r="C58" s="644">
        <f>SUM(C59:C64)</f>
        <v>297</v>
      </c>
      <c r="D58" s="645">
        <f>SUM(D59:D64)</f>
        <v>198163.22</v>
      </c>
      <c r="E58" s="644">
        <f>SUM(E59:E64)</f>
        <v>0</v>
      </c>
      <c r="F58" s="645">
        <f>SUM(F59:F64)</f>
        <v>0</v>
      </c>
      <c r="G58" s="644">
        <f aca="true" t="shared" si="22" ref="G58:O58">SUM(G59:G64)</f>
        <v>297</v>
      </c>
      <c r="H58" s="645">
        <f t="shared" si="22"/>
        <v>198163.22</v>
      </c>
      <c r="I58" s="752">
        <f t="shared" si="22"/>
        <v>225</v>
      </c>
      <c r="J58" s="655">
        <f t="shared" si="22"/>
        <v>102644.53999999998</v>
      </c>
      <c r="K58" s="644">
        <f t="shared" si="22"/>
        <v>0</v>
      </c>
      <c r="L58" s="647">
        <f t="shared" si="22"/>
        <v>0</v>
      </c>
      <c r="M58" s="645">
        <f t="shared" si="22"/>
        <v>0</v>
      </c>
      <c r="N58" s="752">
        <f t="shared" si="22"/>
        <v>314</v>
      </c>
      <c r="O58" s="648">
        <f t="shared" si="22"/>
        <v>343433.44000000006</v>
      </c>
      <c r="P58" s="655">
        <v>0</v>
      </c>
      <c r="Q58" s="703">
        <f>SUM(Q59:Q64)</f>
        <v>644241.2000000001</v>
      </c>
      <c r="R58" s="649"/>
      <c r="S58" s="650">
        <f>SUM(S59:S64)</f>
        <v>0</v>
      </c>
      <c r="T58" s="655">
        <f>SUM(T59:T64)</f>
        <v>0</v>
      </c>
      <c r="U58" s="647">
        <f>SUM(U59:U64)</f>
        <v>0</v>
      </c>
      <c r="V58" s="655">
        <f>SUM(V59:V64)</f>
        <v>0</v>
      </c>
      <c r="W58" s="703">
        <f>SUM(W59:W64)</f>
        <v>0</v>
      </c>
      <c r="Y58" s="753">
        <v>14</v>
      </c>
      <c r="Z58" s="754">
        <v>8</v>
      </c>
      <c r="AA58" s="685">
        <v>7752.76</v>
      </c>
    </row>
    <row r="59" spans="1:27" ht="16.5" customHeight="1">
      <c r="A59" s="621">
        <f t="shared" si="2"/>
        <v>47</v>
      </c>
      <c r="B59" s="715" t="s">
        <v>53</v>
      </c>
      <c r="C59" s="672">
        <v>19</v>
      </c>
      <c r="D59" s="673">
        <v>13119.83</v>
      </c>
      <c r="E59" s="672"/>
      <c r="F59" s="673"/>
      <c r="G59" s="984">
        <f aca="true" t="shared" si="23" ref="G59:G64">C59+E59</f>
        <v>19</v>
      </c>
      <c r="H59" s="985">
        <f aca="true" t="shared" si="24" ref="H59:H64">D59+F59</f>
        <v>13119.83</v>
      </c>
      <c r="I59" s="672">
        <v>12</v>
      </c>
      <c r="J59" s="676">
        <v>5859.32</v>
      </c>
      <c r="K59" s="672"/>
      <c r="L59" s="677"/>
      <c r="M59" s="673"/>
      <c r="N59" s="678">
        <v>23</v>
      </c>
      <c r="O59" s="679">
        <v>25565.3</v>
      </c>
      <c r="P59" s="676"/>
      <c r="Q59" s="983">
        <f t="shared" si="19"/>
        <v>44544.45</v>
      </c>
      <c r="R59" s="680"/>
      <c r="S59" s="665"/>
      <c r="T59" s="666"/>
      <c r="U59" s="667"/>
      <c r="V59" s="666"/>
      <c r="W59" s="664">
        <f aca="true" t="shared" si="25" ref="W59:W64">SUM(S59:V59)</f>
        <v>0</v>
      </c>
      <c r="Y59" s="753">
        <v>13</v>
      </c>
      <c r="Z59" s="754">
        <v>3</v>
      </c>
      <c r="AA59" s="685">
        <v>1762.7</v>
      </c>
    </row>
    <row r="60" spans="1:27" ht="16.5" customHeight="1">
      <c r="A60" s="621">
        <f t="shared" si="2"/>
        <v>48</v>
      </c>
      <c r="B60" s="671" t="s">
        <v>55</v>
      </c>
      <c r="C60" s="672">
        <v>37</v>
      </c>
      <c r="D60" s="673">
        <v>24162.7</v>
      </c>
      <c r="E60" s="672"/>
      <c r="F60" s="673"/>
      <c r="G60" s="984">
        <f t="shared" si="23"/>
        <v>37</v>
      </c>
      <c r="H60" s="985">
        <f t="shared" si="24"/>
        <v>24162.7</v>
      </c>
      <c r="I60" s="672">
        <v>25</v>
      </c>
      <c r="J60" s="676">
        <v>11550.960000000001</v>
      </c>
      <c r="K60" s="672"/>
      <c r="L60" s="677"/>
      <c r="M60" s="673"/>
      <c r="N60" s="678">
        <v>41</v>
      </c>
      <c r="O60" s="679">
        <v>45584.9</v>
      </c>
      <c r="P60" s="676"/>
      <c r="Q60" s="983">
        <f t="shared" si="19"/>
        <v>81298.56</v>
      </c>
      <c r="R60" s="680"/>
      <c r="S60" s="681"/>
      <c r="T60" s="682"/>
      <c r="U60" s="677"/>
      <c r="V60" s="682"/>
      <c r="W60" s="664">
        <f t="shared" si="25"/>
        <v>0</v>
      </c>
      <c r="Y60" s="753">
        <v>12</v>
      </c>
      <c r="Z60" s="754">
        <v>1</v>
      </c>
      <c r="AA60" s="685">
        <v>829.98</v>
      </c>
    </row>
    <row r="61" spans="1:27" ht="16.5" customHeight="1">
      <c r="A61" s="621">
        <f t="shared" si="2"/>
        <v>49</v>
      </c>
      <c r="B61" s="671" t="s">
        <v>57</v>
      </c>
      <c r="C61" s="672">
        <v>177</v>
      </c>
      <c r="D61" s="673">
        <v>118949.57</v>
      </c>
      <c r="E61" s="672"/>
      <c r="F61" s="673"/>
      <c r="G61" s="984">
        <f t="shared" si="23"/>
        <v>177</v>
      </c>
      <c r="H61" s="985">
        <f t="shared" si="24"/>
        <v>118949.57</v>
      </c>
      <c r="I61" s="672">
        <v>151</v>
      </c>
      <c r="J61" s="676">
        <v>77785.18</v>
      </c>
      <c r="K61" s="672"/>
      <c r="L61" s="677"/>
      <c r="M61" s="673"/>
      <c r="N61" s="678">
        <v>177</v>
      </c>
      <c r="O61" s="679">
        <v>192007</v>
      </c>
      <c r="P61" s="676"/>
      <c r="Q61" s="983">
        <f t="shared" si="19"/>
        <v>388741.75</v>
      </c>
      <c r="R61" s="680"/>
      <c r="S61" s="681"/>
      <c r="T61" s="682"/>
      <c r="U61" s="677"/>
      <c r="V61" s="682"/>
      <c r="W61" s="664">
        <f t="shared" si="25"/>
        <v>0</v>
      </c>
      <c r="Y61" s="753">
        <v>11</v>
      </c>
      <c r="Z61" s="754"/>
      <c r="AA61" s="685"/>
    </row>
    <row r="62" spans="1:27" ht="16.5" customHeight="1" thickBot="1">
      <c r="A62" s="621">
        <f t="shared" si="2"/>
        <v>50</v>
      </c>
      <c r="B62" s="671" t="s">
        <v>59</v>
      </c>
      <c r="C62" s="672">
        <v>39</v>
      </c>
      <c r="D62" s="673">
        <v>25504</v>
      </c>
      <c r="E62" s="672"/>
      <c r="F62" s="673"/>
      <c r="G62" s="984">
        <f t="shared" si="23"/>
        <v>39</v>
      </c>
      <c r="H62" s="985">
        <f t="shared" si="24"/>
        <v>25504</v>
      </c>
      <c r="I62" s="672">
        <v>28</v>
      </c>
      <c r="J62" s="676">
        <v>4019.65</v>
      </c>
      <c r="K62" s="672"/>
      <c r="L62" s="677"/>
      <c r="M62" s="673"/>
      <c r="N62" s="678">
        <v>36</v>
      </c>
      <c r="O62" s="679">
        <v>39694.9</v>
      </c>
      <c r="P62" s="676"/>
      <c r="Q62" s="983">
        <f t="shared" si="19"/>
        <v>69218.55</v>
      </c>
      <c r="R62" s="680"/>
      <c r="S62" s="681"/>
      <c r="T62" s="682"/>
      <c r="U62" s="677"/>
      <c r="V62" s="682"/>
      <c r="W62" s="664">
        <f t="shared" si="25"/>
        <v>0</v>
      </c>
      <c r="Y62" s="753">
        <v>10</v>
      </c>
      <c r="Z62" s="754">
        <v>1</v>
      </c>
      <c r="AA62" s="685">
        <v>922.83</v>
      </c>
    </row>
    <row r="63" spans="1:27" ht="21" customHeight="1" thickBot="1">
      <c r="A63" s="621">
        <f t="shared" si="2"/>
        <v>51</v>
      </c>
      <c r="B63" s="671" t="s">
        <v>61</v>
      </c>
      <c r="C63" s="672">
        <v>18</v>
      </c>
      <c r="D63" s="673">
        <v>11731.8</v>
      </c>
      <c r="E63" s="672"/>
      <c r="F63" s="673"/>
      <c r="G63" s="984">
        <f t="shared" si="23"/>
        <v>18</v>
      </c>
      <c r="H63" s="985">
        <f t="shared" si="24"/>
        <v>11731.8</v>
      </c>
      <c r="I63" s="672">
        <v>6</v>
      </c>
      <c r="J63" s="676">
        <v>2209.65</v>
      </c>
      <c r="K63" s="672"/>
      <c r="L63" s="677"/>
      <c r="M63" s="673"/>
      <c r="N63" s="678">
        <v>29</v>
      </c>
      <c r="O63" s="679">
        <v>31741.7</v>
      </c>
      <c r="P63" s="676"/>
      <c r="Q63" s="983">
        <f t="shared" si="19"/>
        <v>45683.15</v>
      </c>
      <c r="R63" s="680"/>
      <c r="S63" s="681"/>
      <c r="T63" s="682"/>
      <c r="U63" s="677"/>
      <c r="V63" s="682"/>
      <c r="W63" s="664">
        <f t="shared" si="25"/>
        <v>0</v>
      </c>
      <c r="Y63" s="653" t="s">
        <v>90</v>
      </c>
      <c r="Z63" s="716">
        <f>SUM(Z64:Z68)</f>
        <v>0</v>
      </c>
      <c r="AA63" s="655">
        <f>SUM(AA64:AA68)</f>
        <v>0</v>
      </c>
    </row>
    <row r="64" spans="1:27" ht="16.5" customHeight="1" thickBot="1">
      <c r="A64" s="621">
        <f t="shared" si="2"/>
        <v>52</v>
      </c>
      <c r="B64" s="686" t="s">
        <v>63</v>
      </c>
      <c r="C64" s="672">
        <v>7</v>
      </c>
      <c r="D64" s="673">
        <v>4695.32</v>
      </c>
      <c r="E64" s="672"/>
      <c r="F64" s="673"/>
      <c r="G64" s="984">
        <f t="shared" si="23"/>
        <v>7</v>
      </c>
      <c r="H64" s="985">
        <f t="shared" si="24"/>
        <v>4695.32</v>
      </c>
      <c r="I64" s="672">
        <v>3</v>
      </c>
      <c r="J64" s="676">
        <v>1219.78</v>
      </c>
      <c r="K64" s="672"/>
      <c r="L64" s="677"/>
      <c r="M64" s="673"/>
      <c r="N64" s="678">
        <v>8</v>
      </c>
      <c r="O64" s="679">
        <v>8839.64</v>
      </c>
      <c r="P64" s="676"/>
      <c r="Q64" s="983">
        <f t="shared" si="19"/>
        <v>14754.739999999998</v>
      </c>
      <c r="R64" s="680"/>
      <c r="S64" s="708"/>
      <c r="T64" s="709"/>
      <c r="U64" s="710"/>
      <c r="V64" s="709"/>
      <c r="W64" s="664">
        <f t="shared" si="25"/>
        <v>0</v>
      </c>
      <c r="Y64" s="683" t="s">
        <v>91</v>
      </c>
      <c r="Z64" s="754"/>
      <c r="AA64" s="685"/>
    </row>
    <row r="65" spans="1:27" ht="21" customHeight="1" thickBot="1">
      <c r="A65" s="621">
        <f t="shared" si="2"/>
        <v>53</v>
      </c>
      <c r="B65" s="643" t="s">
        <v>93</v>
      </c>
      <c r="C65" s="644">
        <f>SUM(C66:C70)</f>
        <v>80</v>
      </c>
      <c r="D65" s="645">
        <f>SUM(D66:D70)</f>
        <v>50890.28</v>
      </c>
      <c r="E65" s="644">
        <f>SUM(E66:E70)</f>
        <v>1</v>
      </c>
      <c r="F65" s="645">
        <f>SUM(F66:F70)</f>
        <v>614.73</v>
      </c>
      <c r="G65" s="644">
        <f aca="true" t="shared" si="26" ref="G65:O65">SUM(G66:G70)</f>
        <v>81</v>
      </c>
      <c r="H65" s="645">
        <f t="shared" si="26"/>
        <v>51505.01</v>
      </c>
      <c r="I65" s="752">
        <f t="shared" si="26"/>
        <v>64</v>
      </c>
      <c r="J65" s="655">
        <f t="shared" si="26"/>
        <v>23822.63</v>
      </c>
      <c r="K65" s="644">
        <f t="shared" si="26"/>
        <v>0</v>
      </c>
      <c r="L65" s="647">
        <f t="shared" si="26"/>
        <v>0</v>
      </c>
      <c r="M65" s="645">
        <f t="shared" si="26"/>
        <v>0</v>
      </c>
      <c r="N65" s="752">
        <f t="shared" si="26"/>
        <v>95</v>
      </c>
      <c r="O65" s="648">
        <f t="shared" si="26"/>
        <v>102524.76</v>
      </c>
      <c r="P65" s="655">
        <v>0</v>
      </c>
      <c r="Q65" s="703">
        <f>SUM(Q66:Q70)</f>
        <v>177852.40000000002</v>
      </c>
      <c r="R65" s="649"/>
      <c r="S65" s="650">
        <f>SUM(S66:S70)</f>
        <v>0</v>
      </c>
      <c r="T65" s="655">
        <f>SUM(T66:T70)</f>
        <v>0</v>
      </c>
      <c r="U65" s="647">
        <f>SUM(U66:U70)</f>
        <v>0</v>
      </c>
      <c r="V65" s="655">
        <f>SUM(V66:V70)</f>
        <v>0</v>
      </c>
      <c r="W65" s="703">
        <f>SUM(W66:W70)</f>
        <v>0</v>
      </c>
      <c r="Y65" s="683" t="s">
        <v>92</v>
      </c>
      <c r="Z65" s="754"/>
      <c r="AA65" s="685"/>
    </row>
    <row r="66" spans="1:27" ht="16.5" customHeight="1">
      <c r="A66" s="621">
        <f t="shared" si="2"/>
        <v>54</v>
      </c>
      <c r="B66" s="715" t="s">
        <v>67</v>
      </c>
      <c r="C66" s="672">
        <v>7</v>
      </c>
      <c r="D66" s="673">
        <v>4493.09</v>
      </c>
      <c r="E66" s="672"/>
      <c r="F66" s="673"/>
      <c r="G66" s="984">
        <f aca="true" t="shared" si="27" ref="G66:H69">C66+E66</f>
        <v>7</v>
      </c>
      <c r="H66" s="985">
        <f t="shared" si="27"/>
        <v>4493.09</v>
      </c>
      <c r="I66" s="672">
        <v>6</v>
      </c>
      <c r="J66" s="676">
        <v>2499.12</v>
      </c>
      <c r="K66" s="672"/>
      <c r="L66" s="677"/>
      <c r="M66" s="673"/>
      <c r="N66" s="678">
        <v>9</v>
      </c>
      <c r="O66" s="679">
        <v>9486.1</v>
      </c>
      <c r="P66" s="676"/>
      <c r="Q66" s="983">
        <f t="shared" si="19"/>
        <v>16478.31</v>
      </c>
      <c r="R66" s="680"/>
      <c r="S66" s="665"/>
      <c r="T66" s="666"/>
      <c r="U66" s="667"/>
      <c r="V66" s="666"/>
      <c r="W66" s="664">
        <f>SUM(S66:V66)</f>
        <v>0</v>
      </c>
      <c r="Y66" s="683" t="s">
        <v>94</v>
      </c>
      <c r="Z66" s="754"/>
      <c r="AA66" s="685"/>
    </row>
    <row r="67" spans="1:27" ht="16.5" customHeight="1">
      <c r="A67" s="621">
        <f t="shared" si="2"/>
        <v>55</v>
      </c>
      <c r="B67" s="671" t="s">
        <v>69</v>
      </c>
      <c r="C67" s="672">
        <v>33</v>
      </c>
      <c r="D67" s="673">
        <v>21044.68</v>
      </c>
      <c r="E67" s="672"/>
      <c r="F67" s="673"/>
      <c r="G67" s="984">
        <f t="shared" si="27"/>
        <v>33</v>
      </c>
      <c r="H67" s="985">
        <f t="shared" si="27"/>
        <v>21044.68</v>
      </c>
      <c r="I67" s="672">
        <v>27</v>
      </c>
      <c r="J67" s="676">
        <v>13964.99</v>
      </c>
      <c r="K67" s="672"/>
      <c r="L67" s="677"/>
      <c r="M67" s="673"/>
      <c r="N67" s="678">
        <v>43</v>
      </c>
      <c r="O67" s="679">
        <v>46618.26</v>
      </c>
      <c r="P67" s="676"/>
      <c r="Q67" s="983">
        <f t="shared" si="19"/>
        <v>81627.93</v>
      </c>
      <c r="R67" s="680"/>
      <c r="S67" s="681"/>
      <c r="T67" s="682"/>
      <c r="U67" s="677"/>
      <c r="V67" s="682"/>
      <c r="W67" s="664">
        <f>SUM(S67:V67)</f>
        <v>0</v>
      </c>
      <c r="Y67" s="683" t="s">
        <v>95</v>
      </c>
      <c r="Z67" s="754"/>
      <c r="AA67" s="685"/>
    </row>
    <row r="68" spans="1:27" ht="16.5" customHeight="1" thickBot="1">
      <c r="A68" s="621">
        <f t="shared" si="2"/>
        <v>56</v>
      </c>
      <c r="B68" s="671" t="s">
        <v>71</v>
      </c>
      <c r="C68" s="672">
        <v>25</v>
      </c>
      <c r="D68" s="673">
        <v>15832.1</v>
      </c>
      <c r="E68" s="672"/>
      <c r="F68" s="673"/>
      <c r="G68" s="984">
        <f t="shared" si="27"/>
        <v>25</v>
      </c>
      <c r="H68" s="985">
        <f t="shared" si="27"/>
        <v>15832.1</v>
      </c>
      <c r="I68" s="672">
        <v>20</v>
      </c>
      <c r="J68" s="676">
        <v>3285.88</v>
      </c>
      <c r="K68" s="672"/>
      <c r="L68" s="677"/>
      <c r="M68" s="673"/>
      <c r="N68" s="678">
        <v>25</v>
      </c>
      <c r="O68" s="679">
        <v>27025.1</v>
      </c>
      <c r="P68" s="676"/>
      <c r="Q68" s="983">
        <f t="shared" si="19"/>
        <v>46143.08</v>
      </c>
      <c r="R68" s="680"/>
      <c r="S68" s="681"/>
      <c r="T68" s="682"/>
      <c r="U68" s="677"/>
      <c r="V68" s="682"/>
      <c r="W68" s="664">
        <f>SUM(S68:V68)</f>
        <v>0</v>
      </c>
      <c r="Y68" s="683" t="s">
        <v>96</v>
      </c>
      <c r="Z68" s="754"/>
      <c r="AA68" s="685"/>
    </row>
    <row r="69" spans="1:27" ht="21.75" customHeight="1" thickBot="1">
      <c r="A69" s="621">
        <f t="shared" si="2"/>
        <v>57</v>
      </c>
      <c r="B69" s="671" t="s">
        <v>73</v>
      </c>
      <c r="C69" s="672">
        <v>15</v>
      </c>
      <c r="D69" s="673">
        <v>9520.41</v>
      </c>
      <c r="E69" s="672">
        <v>1</v>
      </c>
      <c r="F69" s="673">
        <v>614.73</v>
      </c>
      <c r="G69" s="984">
        <f t="shared" si="27"/>
        <v>16</v>
      </c>
      <c r="H69" s="985">
        <f t="shared" si="27"/>
        <v>10135.14</v>
      </c>
      <c r="I69" s="672">
        <v>11</v>
      </c>
      <c r="J69" s="676">
        <v>4072.64</v>
      </c>
      <c r="K69" s="672"/>
      <c r="L69" s="677"/>
      <c r="M69" s="673"/>
      <c r="N69" s="678">
        <v>18</v>
      </c>
      <c r="O69" s="679">
        <v>19395.3</v>
      </c>
      <c r="P69" s="676"/>
      <c r="Q69" s="983">
        <f t="shared" si="19"/>
        <v>33603.08</v>
      </c>
      <c r="R69" s="680"/>
      <c r="S69" s="681"/>
      <c r="T69" s="682"/>
      <c r="U69" s="677"/>
      <c r="V69" s="682"/>
      <c r="W69" s="664">
        <f>SUM(S69:V69)</f>
        <v>0</v>
      </c>
      <c r="Y69" s="653" t="s">
        <v>97</v>
      </c>
      <c r="Z69" s="716">
        <f>SUM(Z70:Z74)</f>
        <v>2</v>
      </c>
      <c r="AA69" s="655">
        <f>SUM(AA70:AA74)</f>
        <v>1944.95</v>
      </c>
    </row>
    <row r="70" spans="1:27" ht="16.5" customHeight="1" thickBot="1">
      <c r="A70" s="621">
        <f t="shared" si="2"/>
        <v>58</v>
      </c>
      <c r="B70" s="686" t="s">
        <v>98</v>
      </c>
      <c r="C70" s="672"/>
      <c r="D70" s="673"/>
      <c r="E70" s="672"/>
      <c r="F70" s="673"/>
      <c r="G70" s="672"/>
      <c r="H70" s="673"/>
      <c r="I70" s="672"/>
      <c r="J70" s="676"/>
      <c r="K70" s="672"/>
      <c r="L70" s="677"/>
      <c r="M70" s="673"/>
      <c r="N70" s="678"/>
      <c r="O70" s="679"/>
      <c r="P70" s="676"/>
      <c r="Q70" s="983">
        <f t="shared" si="19"/>
        <v>0</v>
      </c>
      <c r="R70" s="680"/>
      <c r="S70" s="708"/>
      <c r="T70" s="709"/>
      <c r="U70" s="710"/>
      <c r="V70" s="709"/>
      <c r="W70" s="664">
        <f>SUM(S70:V70)</f>
        <v>0</v>
      </c>
      <c r="Y70" s="683" t="s">
        <v>91</v>
      </c>
      <c r="Z70" s="754">
        <v>2</v>
      </c>
      <c r="AA70" s="685">
        <v>1944.95</v>
      </c>
    </row>
    <row r="71" spans="1:27" ht="21" customHeight="1" thickBot="1">
      <c r="A71" s="621">
        <f t="shared" si="2"/>
        <v>59</v>
      </c>
      <c r="B71" s="643" t="s">
        <v>99</v>
      </c>
      <c r="C71" s="644">
        <v>0</v>
      </c>
      <c r="D71" s="645">
        <v>0</v>
      </c>
      <c r="E71" s="644">
        <v>0</v>
      </c>
      <c r="F71" s="645">
        <v>0</v>
      </c>
      <c r="G71" s="644">
        <v>0</v>
      </c>
      <c r="H71" s="645">
        <v>0</v>
      </c>
      <c r="I71" s="644">
        <v>0</v>
      </c>
      <c r="J71" s="655">
        <v>0</v>
      </c>
      <c r="K71" s="644">
        <v>0</v>
      </c>
      <c r="L71" s="647">
        <v>0</v>
      </c>
      <c r="M71" s="645">
        <v>0</v>
      </c>
      <c r="N71" s="644">
        <v>0</v>
      </c>
      <c r="O71" s="648">
        <v>0</v>
      </c>
      <c r="P71" s="655">
        <v>0</v>
      </c>
      <c r="Q71" s="703">
        <v>0</v>
      </c>
      <c r="R71" s="649"/>
      <c r="S71" s="650">
        <f>SUM(S72:S76)</f>
        <v>0</v>
      </c>
      <c r="T71" s="655">
        <f>SUM(T72:T76)</f>
        <v>0</v>
      </c>
      <c r="U71" s="647">
        <f>SUM(U72:U76)</f>
        <v>0</v>
      </c>
      <c r="V71" s="655">
        <f>SUM(V72:V76)</f>
        <v>0</v>
      </c>
      <c r="W71" s="703">
        <f>SUM(W72:W76)</f>
        <v>0</v>
      </c>
      <c r="Y71" s="683" t="s">
        <v>92</v>
      </c>
      <c r="Z71" s="754"/>
      <c r="AA71" s="685"/>
    </row>
    <row r="72" spans="1:27" ht="16.5" customHeight="1">
      <c r="A72" s="621">
        <f t="shared" si="2"/>
        <v>60</v>
      </c>
      <c r="B72" s="715">
        <v>12</v>
      </c>
      <c r="C72" s="672"/>
      <c r="D72" s="673"/>
      <c r="E72" s="672"/>
      <c r="F72" s="673"/>
      <c r="G72" s="672"/>
      <c r="H72" s="673"/>
      <c r="I72" s="672"/>
      <c r="J72" s="676"/>
      <c r="K72" s="672"/>
      <c r="L72" s="677"/>
      <c r="M72" s="673"/>
      <c r="N72" s="678"/>
      <c r="O72" s="679"/>
      <c r="P72" s="676"/>
      <c r="Q72" s="983">
        <f t="shared" si="19"/>
        <v>0</v>
      </c>
      <c r="R72" s="680"/>
      <c r="S72" s="665"/>
      <c r="T72" s="666"/>
      <c r="U72" s="667"/>
      <c r="V72" s="666"/>
      <c r="W72" s="664">
        <f>SUM(S72:V72)</f>
        <v>0</v>
      </c>
      <c r="Y72" s="683" t="s">
        <v>94</v>
      </c>
      <c r="Z72" s="754"/>
      <c r="AA72" s="685"/>
    </row>
    <row r="73" spans="1:27" ht="16.5" customHeight="1">
      <c r="A73" s="621">
        <f t="shared" si="2"/>
        <v>61</v>
      </c>
      <c r="B73" s="715">
        <v>11</v>
      </c>
      <c r="C73" s="672"/>
      <c r="D73" s="673"/>
      <c r="E73" s="672"/>
      <c r="F73" s="673"/>
      <c r="G73" s="672"/>
      <c r="H73" s="673"/>
      <c r="I73" s="672"/>
      <c r="J73" s="676"/>
      <c r="K73" s="672"/>
      <c r="L73" s="677"/>
      <c r="M73" s="673"/>
      <c r="N73" s="678"/>
      <c r="O73" s="679"/>
      <c r="P73" s="676"/>
      <c r="Q73" s="983">
        <f t="shared" si="19"/>
        <v>0</v>
      </c>
      <c r="R73" s="680"/>
      <c r="S73" s="718"/>
      <c r="T73" s="719"/>
      <c r="U73" s="661"/>
      <c r="V73" s="719"/>
      <c r="W73" s="664">
        <f>SUM(S73:V73)</f>
        <v>0</v>
      </c>
      <c r="Y73" s="683" t="s">
        <v>95</v>
      </c>
      <c r="Z73" s="754"/>
      <c r="AA73" s="685"/>
    </row>
    <row r="74" spans="1:27" ht="16.5" customHeight="1" thickBot="1">
      <c r="A74" s="621">
        <f t="shared" si="2"/>
        <v>62</v>
      </c>
      <c r="B74" s="715">
        <v>10</v>
      </c>
      <c r="C74" s="672"/>
      <c r="D74" s="673"/>
      <c r="E74" s="672"/>
      <c r="F74" s="673"/>
      <c r="G74" s="672"/>
      <c r="H74" s="673"/>
      <c r="I74" s="672"/>
      <c r="J74" s="676"/>
      <c r="K74" s="672"/>
      <c r="L74" s="677"/>
      <c r="M74" s="673"/>
      <c r="N74" s="678"/>
      <c r="O74" s="679"/>
      <c r="P74" s="676"/>
      <c r="Q74" s="983">
        <f t="shared" si="19"/>
        <v>0</v>
      </c>
      <c r="R74" s="680"/>
      <c r="S74" s="718"/>
      <c r="T74" s="719"/>
      <c r="U74" s="661"/>
      <c r="V74" s="719"/>
      <c r="W74" s="664">
        <f>SUM(S74:V74)</f>
        <v>0</v>
      </c>
      <c r="Y74" s="705" t="s">
        <v>96</v>
      </c>
      <c r="Z74" s="754"/>
      <c r="AA74" s="685"/>
    </row>
    <row r="75" spans="1:27" ht="21.75" customHeight="1" thickBot="1">
      <c r="A75" s="621">
        <f t="shared" si="2"/>
        <v>63</v>
      </c>
      <c r="B75" s="720">
        <v>9</v>
      </c>
      <c r="C75" s="672"/>
      <c r="D75" s="673"/>
      <c r="E75" s="672"/>
      <c r="F75" s="673"/>
      <c r="G75" s="672"/>
      <c r="H75" s="673"/>
      <c r="I75" s="672"/>
      <c r="J75" s="676"/>
      <c r="K75" s="672"/>
      <c r="L75" s="677"/>
      <c r="M75" s="673"/>
      <c r="N75" s="678"/>
      <c r="O75" s="679"/>
      <c r="P75" s="676"/>
      <c r="Q75" s="983">
        <f t="shared" si="19"/>
        <v>0</v>
      </c>
      <c r="R75" s="680"/>
      <c r="S75" s="681"/>
      <c r="T75" s="682"/>
      <c r="U75" s="677"/>
      <c r="V75" s="682"/>
      <c r="W75" s="664">
        <f>SUM(S75:V75)</f>
        <v>0</v>
      </c>
      <c r="Y75" s="653" t="s">
        <v>100</v>
      </c>
      <c r="Z75" s="716">
        <f>SUM(Z76:Z80)</f>
        <v>0</v>
      </c>
      <c r="AA75" s="655">
        <f>SUM(AA76:AA80)</f>
        <v>0</v>
      </c>
    </row>
    <row r="76" spans="1:27" ht="16.5" customHeight="1" thickBot="1">
      <c r="A76" s="621">
        <f t="shared" si="2"/>
        <v>64</v>
      </c>
      <c r="B76" s="721">
        <v>8</v>
      </c>
      <c r="C76" s="672"/>
      <c r="D76" s="673"/>
      <c r="E76" s="672"/>
      <c r="F76" s="673"/>
      <c r="G76" s="672"/>
      <c r="H76" s="673"/>
      <c r="I76" s="672"/>
      <c r="J76" s="676"/>
      <c r="K76" s="672"/>
      <c r="L76" s="677"/>
      <c r="M76" s="673"/>
      <c r="N76" s="678"/>
      <c r="O76" s="679"/>
      <c r="P76" s="676"/>
      <c r="Q76" s="983">
        <f t="shared" si="19"/>
        <v>0</v>
      </c>
      <c r="R76" s="680"/>
      <c r="S76" s="708"/>
      <c r="T76" s="709"/>
      <c r="U76" s="710"/>
      <c r="V76" s="709"/>
      <c r="W76" s="664">
        <f>SUM(S76:V76)</f>
        <v>0</v>
      </c>
      <c r="Y76" s="717" t="s">
        <v>101</v>
      </c>
      <c r="Z76" s="754"/>
      <c r="AA76" s="685"/>
    </row>
    <row r="77" spans="1:27" ht="21" customHeight="1" thickBot="1">
      <c r="A77" s="621">
        <f t="shared" si="2"/>
        <v>65</v>
      </c>
      <c r="B77" s="755" t="s">
        <v>82</v>
      </c>
      <c r="C77" s="644">
        <f>SUM(C78:C82)</f>
        <v>52</v>
      </c>
      <c r="D77" s="645">
        <f>SUM(D78:D82)</f>
        <v>177066.38</v>
      </c>
      <c r="E77" s="644">
        <f>SUM(E78:E82)</f>
        <v>2</v>
      </c>
      <c r="F77" s="645">
        <f>SUM(F78:F82)</f>
        <v>6136.06</v>
      </c>
      <c r="G77" s="644">
        <f aca="true" t="shared" si="28" ref="G77:Q77">SUM(G78:G82)</f>
        <v>54</v>
      </c>
      <c r="H77" s="645">
        <f t="shared" si="28"/>
        <v>183202.44</v>
      </c>
      <c r="I77" s="644">
        <f t="shared" si="28"/>
        <v>47</v>
      </c>
      <c r="J77" s="655">
        <f t="shared" si="28"/>
        <v>16773.29</v>
      </c>
      <c r="K77" s="644">
        <f t="shared" si="28"/>
        <v>0</v>
      </c>
      <c r="L77" s="647">
        <f t="shared" si="28"/>
        <v>0</v>
      </c>
      <c r="M77" s="645">
        <f t="shared" si="28"/>
        <v>0</v>
      </c>
      <c r="N77" s="644">
        <f t="shared" si="28"/>
        <v>54</v>
      </c>
      <c r="O77" s="648">
        <f t="shared" si="28"/>
        <v>42576.56</v>
      </c>
      <c r="P77" s="655">
        <f t="shared" si="28"/>
        <v>0</v>
      </c>
      <c r="Q77" s="703">
        <f t="shared" si="28"/>
        <v>242552.29</v>
      </c>
      <c r="R77" s="649"/>
      <c r="S77" s="650">
        <f>SUM(S78:S82)</f>
        <v>0</v>
      </c>
      <c r="T77" s="655">
        <f>SUM(T78:T82)</f>
        <v>0</v>
      </c>
      <c r="U77" s="647">
        <f>SUM(U78:U82)</f>
        <v>0</v>
      </c>
      <c r="V77" s="655">
        <f>SUM(V78:V82)</f>
        <v>0</v>
      </c>
      <c r="W77" s="703">
        <f>SUM(W78:W82)</f>
        <v>0</v>
      </c>
      <c r="Y77" s="683" t="s">
        <v>102</v>
      </c>
      <c r="Z77" s="754"/>
      <c r="AA77" s="685"/>
    </row>
    <row r="78" spans="1:27" ht="16.5" customHeight="1">
      <c r="A78" s="621">
        <f aca="true" t="shared" si="29" ref="A78:A134">A77+1</f>
        <v>66</v>
      </c>
      <c r="B78" s="715" t="s">
        <v>83</v>
      </c>
      <c r="C78" s="672">
        <v>7</v>
      </c>
      <c r="D78" s="673">
        <v>26515.86</v>
      </c>
      <c r="E78" s="672"/>
      <c r="F78" s="673"/>
      <c r="G78" s="984">
        <f aca="true" t="shared" si="30" ref="G78:H82">C78+E78</f>
        <v>7</v>
      </c>
      <c r="H78" s="985">
        <f t="shared" si="30"/>
        <v>26515.86</v>
      </c>
      <c r="I78" s="672">
        <v>4</v>
      </c>
      <c r="J78" s="676">
        <v>1537.65</v>
      </c>
      <c r="K78" s="672"/>
      <c r="L78" s="677"/>
      <c r="M78" s="673"/>
      <c r="N78" s="756">
        <v>7</v>
      </c>
      <c r="O78" s="757">
        <v>6297.28</v>
      </c>
      <c r="P78" s="676"/>
      <c r="Q78" s="983">
        <f t="shared" si="19"/>
        <v>34350.79</v>
      </c>
      <c r="R78" s="680"/>
      <c r="S78" s="665"/>
      <c r="T78" s="666"/>
      <c r="U78" s="667"/>
      <c r="V78" s="666"/>
      <c r="W78" s="664">
        <f>SUM(S78:V78)</f>
        <v>0</v>
      </c>
      <c r="Y78" s="683" t="s">
        <v>103</v>
      </c>
      <c r="Z78" s="754"/>
      <c r="AA78" s="685"/>
    </row>
    <row r="79" spans="1:27" ht="16.5" customHeight="1">
      <c r="A79" s="621">
        <f t="shared" si="29"/>
        <v>67</v>
      </c>
      <c r="B79" s="671" t="s">
        <v>84</v>
      </c>
      <c r="C79" s="672">
        <v>10</v>
      </c>
      <c r="D79" s="673">
        <v>36859.46</v>
      </c>
      <c r="E79" s="672"/>
      <c r="F79" s="673"/>
      <c r="G79" s="984">
        <f t="shared" si="30"/>
        <v>10</v>
      </c>
      <c r="H79" s="985">
        <f t="shared" si="30"/>
        <v>36859.46</v>
      </c>
      <c r="I79" s="672">
        <v>10</v>
      </c>
      <c r="J79" s="676">
        <v>3697.5</v>
      </c>
      <c r="K79" s="672"/>
      <c r="L79" s="677"/>
      <c r="M79" s="673"/>
      <c r="N79" s="678">
        <v>10</v>
      </c>
      <c r="O79" s="757">
        <v>7455.38</v>
      </c>
      <c r="P79" s="676"/>
      <c r="Q79" s="983">
        <f t="shared" si="19"/>
        <v>48012.34</v>
      </c>
      <c r="R79" s="680"/>
      <c r="S79" s="681"/>
      <c r="T79" s="682"/>
      <c r="U79" s="677"/>
      <c r="V79" s="682"/>
      <c r="W79" s="664">
        <f>SUM(S79:V79)</f>
        <v>0</v>
      </c>
      <c r="Y79" s="683" t="s">
        <v>91</v>
      </c>
      <c r="Z79" s="754"/>
      <c r="AA79" s="685"/>
    </row>
    <row r="80" spans="1:27" ht="16.5" customHeight="1" thickBot="1">
      <c r="A80" s="621">
        <f t="shared" si="29"/>
        <v>68</v>
      </c>
      <c r="B80" s="671" t="s">
        <v>86</v>
      </c>
      <c r="C80" s="672">
        <v>15</v>
      </c>
      <c r="D80" s="673">
        <v>51919.67</v>
      </c>
      <c r="E80" s="672"/>
      <c r="F80" s="673"/>
      <c r="G80" s="984">
        <f t="shared" si="30"/>
        <v>15</v>
      </c>
      <c r="H80" s="985">
        <f t="shared" si="30"/>
        <v>51919.67</v>
      </c>
      <c r="I80" s="672">
        <v>12</v>
      </c>
      <c r="J80" s="676">
        <v>4909</v>
      </c>
      <c r="K80" s="672"/>
      <c r="L80" s="677"/>
      <c r="M80" s="673"/>
      <c r="N80" s="678">
        <v>15</v>
      </c>
      <c r="O80" s="757">
        <v>11289.7</v>
      </c>
      <c r="P80" s="676"/>
      <c r="Q80" s="983">
        <f t="shared" si="19"/>
        <v>68118.37</v>
      </c>
      <c r="R80" s="680"/>
      <c r="S80" s="681"/>
      <c r="T80" s="682"/>
      <c r="U80" s="677"/>
      <c r="V80" s="682"/>
      <c r="W80" s="664">
        <f>SUM(S80:V80)</f>
        <v>0</v>
      </c>
      <c r="Y80" s="758" t="s">
        <v>92</v>
      </c>
      <c r="Z80" s="754"/>
      <c r="AA80" s="685"/>
    </row>
    <row r="81" spans="1:27" ht="21.75" customHeight="1" thickBot="1">
      <c r="A81" s="621">
        <f t="shared" si="29"/>
        <v>69</v>
      </c>
      <c r="B81" s="671" t="s">
        <v>87</v>
      </c>
      <c r="C81" s="672">
        <v>2</v>
      </c>
      <c r="D81" s="673">
        <v>6488.33</v>
      </c>
      <c r="E81" s="672"/>
      <c r="F81" s="673"/>
      <c r="G81" s="984">
        <f t="shared" si="30"/>
        <v>2</v>
      </c>
      <c r="H81" s="985">
        <f t="shared" si="30"/>
        <v>6488.33</v>
      </c>
      <c r="I81" s="672">
        <v>2</v>
      </c>
      <c r="J81" s="676">
        <v>832.86</v>
      </c>
      <c r="K81" s="672"/>
      <c r="L81" s="677"/>
      <c r="M81" s="673"/>
      <c r="N81" s="678">
        <v>2</v>
      </c>
      <c r="O81" s="757">
        <v>1636</v>
      </c>
      <c r="P81" s="676"/>
      <c r="Q81" s="983">
        <f t="shared" si="19"/>
        <v>8957.189999999999</v>
      </c>
      <c r="R81" s="680"/>
      <c r="S81" s="681"/>
      <c r="T81" s="682"/>
      <c r="U81" s="677"/>
      <c r="V81" s="682"/>
      <c r="W81" s="664">
        <f>SUM(S81:V81)</f>
        <v>0</v>
      </c>
      <c r="Y81" s="653" t="s">
        <v>104</v>
      </c>
      <c r="Z81" s="716">
        <f>SUM(Z82:Z86)</f>
        <v>8</v>
      </c>
      <c r="AA81" s="655">
        <f>SUM(AA82:AA86)</f>
        <v>6890.5599999999995</v>
      </c>
    </row>
    <row r="82" spans="1:27" ht="16.5" customHeight="1" thickBot="1">
      <c r="A82" s="621">
        <f t="shared" si="29"/>
        <v>70</v>
      </c>
      <c r="B82" s="686" t="s">
        <v>88</v>
      </c>
      <c r="C82" s="672">
        <v>18</v>
      </c>
      <c r="D82" s="673">
        <v>55283.060000000005</v>
      </c>
      <c r="E82" s="672">
        <v>2</v>
      </c>
      <c r="F82" s="673">
        <v>6136.06</v>
      </c>
      <c r="G82" s="984">
        <f t="shared" si="30"/>
        <v>20</v>
      </c>
      <c r="H82" s="985">
        <f t="shared" si="30"/>
        <v>61419.12</v>
      </c>
      <c r="I82" s="672">
        <v>19</v>
      </c>
      <c r="J82" s="676">
        <v>5796.28</v>
      </c>
      <c r="K82" s="672"/>
      <c r="L82" s="677"/>
      <c r="M82" s="673"/>
      <c r="N82" s="759">
        <v>20</v>
      </c>
      <c r="O82" s="757">
        <v>15898.2</v>
      </c>
      <c r="P82" s="676"/>
      <c r="Q82" s="983">
        <f t="shared" si="19"/>
        <v>83113.6</v>
      </c>
      <c r="R82" s="680"/>
      <c r="S82" s="708"/>
      <c r="T82" s="709"/>
      <c r="U82" s="710"/>
      <c r="V82" s="709"/>
      <c r="W82" s="664">
        <f>SUM(S82:V82)</f>
        <v>0</v>
      </c>
      <c r="Y82" s="717" t="s">
        <v>101</v>
      </c>
      <c r="Z82" s="754">
        <v>1</v>
      </c>
      <c r="AA82" s="685">
        <v>818.12</v>
      </c>
    </row>
    <row r="83" spans="1:27" ht="21" customHeight="1" thickBot="1">
      <c r="A83" s="621">
        <f t="shared" si="29"/>
        <v>71</v>
      </c>
      <c r="B83" s="643" t="s">
        <v>89</v>
      </c>
      <c r="C83" s="644">
        <f>SUM(C84:C88)</f>
        <v>89</v>
      </c>
      <c r="D83" s="645">
        <f>SUM(D84:D88)</f>
        <v>87863.05</v>
      </c>
      <c r="E83" s="644">
        <f>SUM(E84:E88)</f>
        <v>0</v>
      </c>
      <c r="F83" s="645">
        <f>SUM(F84:F88)</f>
        <v>0</v>
      </c>
      <c r="G83" s="644">
        <f aca="true" t="shared" si="31" ref="G83:Q83">SUM(G84:G88)</f>
        <v>89</v>
      </c>
      <c r="H83" s="645">
        <f t="shared" si="31"/>
        <v>87863.05</v>
      </c>
      <c r="I83" s="644">
        <f t="shared" si="31"/>
        <v>83</v>
      </c>
      <c r="J83" s="655">
        <f t="shared" si="31"/>
        <v>67769.31</v>
      </c>
      <c r="K83" s="644">
        <f t="shared" si="31"/>
        <v>0</v>
      </c>
      <c r="L83" s="647">
        <f t="shared" si="31"/>
        <v>0</v>
      </c>
      <c r="M83" s="645">
        <f t="shared" si="31"/>
        <v>0</v>
      </c>
      <c r="N83" s="644">
        <f t="shared" si="31"/>
        <v>86</v>
      </c>
      <c r="O83" s="648">
        <f t="shared" si="31"/>
        <v>95104.2</v>
      </c>
      <c r="P83" s="655">
        <f t="shared" si="31"/>
        <v>0</v>
      </c>
      <c r="Q83" s="703">
        <f t="shared" si="31"/>
        <v>250736.56</v>
      </c>
      <c r="R83" s="680"/>
      <c r="S83" s="650">
        <f>SUM(S84:S88)</f>
        <v>0</v>
      </c>
      <c r="T83" s="655">
        <f>SUM(T84:T88)</f>
        <v>0</v>
      </c>
      <c r="U83" s="647">
        <f>SUM(U84:U88)</f>
        <v>0</v>
      </c>
      <c r="V83" s="655">
        <f>SUM(V84:V88)</f>
        <v>0</v>
      </c>
      <c r="W83" s="703">
        <f>SUM(W84:W88)</f>
        <v>0</v>
      </c>
      <c r="Y83" s="683" t="s">
        <v>102</v>
      </c>
      <c r="Z83" s="754"/>
      <c r="AA83" s="685"/>
    </row>
    <row r="84" spans="1:27" ht="16.5" customHeight="1">
      <c r="A84" s="621">
        <f t="shared" si="29"/>
        <v>72</v>
      </c>
      <c r="B84" s="760">
        <v>14</v>
      </c>
      <c r="C84" s="672">
        <v>10</v>
      </c>
      <c r="D84" s="673">
        <v>10068.86</v>
      </c>
      <c r="E84" s="672"/>
      <c r="F84" s="673"/>
      <c r="G84" s="984">
        <f aca="true" t="shared" si="32" ref="G84:H88">C84+E84</f>
        <v>10</v>
      </c>
      <c r="H84" s="985">
        <f t="shared" si="32"/>
        <v>10068.86</v>
      </c>
      <c r="I84" s="672">
        <v>8</v>
      </c>
      <c r="J84" s="676">
        <v>7310</v>
      </c>
      <c r="K84" s="672"/>
      <c r="L84" s="677"/>
      <c r="M84" s="673"/>
      <c r="N84" s="678">
        <v>10</v>
      </c>
      <c r="O84" s="679">
        <v>10985.6</v>
      </c>
      <c r="P84" s="676"/>
      <c r="Q84" s="983">
        <f t="shared" si="19"/>
        <v>28364.46</v>
      </c>
      <c r="R84" s="680"/>
      <c r="S84" s="665"/>
      <c r="T84" s="666"/>
      <c r="U84" s="667"/>
      <c r="V84" s="666"/>
      <c r="W84" s="664">
        <f>SUM(S84:V84)</f>
        <v>0</v>
      </c>
      <c r="Y84" s="683" t="s">
        <v>103</v>
      </c>
      <c r="Z84" s="754"/>
      <c r="AA84" s="685"/>
    </row>
    <row r="85" spans="1:27" ht="16.5" customHeight="1">
      <c r="A85" s="621">
        <f t="shared" si="29"/>
        <v>73</v>
      </c>
      <c r="B85" s="761">
        <v>13</v>
      </c>
      <c r="C85" s="672">
        <v>27</v>
      </c>
      <c r="D85" s="673">
        <v>27283.17</v>
      </c>
      <c r="E85" s="672"/>
      <c r="F85" s="673"/>
      <c r="G85" s="984">
        <f t="shared" si="32"/>
        <v>27</v>
      </c>
      <c r="H85" s="985">
        <f t="shared" si="32"/>
        <v>27283.17</v>
      </c>
      <c r="I85" s="672">
        <v>27</v>
      </c>
      <c r="J85" s="676">
        <v>23462.25</v>
      </c>
      <c r="K85" s="672"/>
      <c r="L85" s="677"/>
      <c r="M85" s="673"/>
      <c r="N85" s="678">
        <v>27</v>
      </c>
      <c r="O85" s="679">
        <v>29679.8</v>
      </c>
      <c r="P85" s="676"/>
      <c r="Q85" s="983">
        <f t="shared" si="19"/>
        <v>80425.22</v>
      </c>
      <c r="R85" s="680"/>
      <c r="S85" s="681"/>
      <c r="T85" s="682"/>
      <c r="U85" s="677"/>
      <c r="V85" s="682"/>
      <c r="W85" s="664">
        <f>SUM(S85:V85)</f>
        <v>0</v>
      </c>
      <c r="Y85" s="683" t="s">
        <v>91</v>
      </c>
      <c r="Z85" s="754">
        <v>1</v>
      </c>
      <c r="AA85" s="685">
        <v>865.29</v>
      </c>
    </row>
    <row r="86" spans="1:27" ht="16.5" customHeight="1" thickBot="1">
      <c r="A86" s="621">
        <f t="shared" si="29"/>
        <v>74</v>
      </c>
      <c r="B86" s="761">
        <v>12</v>
      </c>
      <c r="C86" s="672">
        <v>13</v>
      </c>
      <c r="D86" s="673">
        <v>12941.77</v>
      </c>
      <c r="E86" s="672"/>
      <c r="F86" s="673"/>
      <c r="G86" s="984">
        <f t="shared" si="32"/>
        <v>13</v>
      </c>
      <c r="H86" s="985">
        <f t="shared" si="32"/>
        <v>12941.77</v>
      </c>
      <c r="I86" s="672">
        <v>11</v>
      </c>
      <c r="J86" s="676">
        <v>9366.83</v>
      </c>
      <c r="K86" s="672"/>
      <c r="L86" s="677"/>
      <c r="M86" s="673"/>
      <c r="N86" s="678">
        <v>11</v>
      </c>
      <c r="O86" s="679">
        <v>12223.6</v>
      </c>
      <c r="P86" s="676"/>
      <c r="Q86" s="983">
        <f t="shared" si="19"/>
        <v>34532.2</v>
      </c>
      <c r="R86" s="680"/>
      <c r="S86" s="681"/>
      <c r="T86" s="682"/>
      <c r="U86" s="677"/>
      <c r="V86" s="682"/>
      <c r="W86" s="664">
        <f>SUM(S86:V86)</f>
        <v>0</v>
      </c>
      <c r="Y86" s="758" t="s">
        <v>92</v>
      </c>
      <c r="Z86" s="754">
        <v>6</v>
      </c>
      <c r="AA86" s="685">
        <v>5207.15</v>
      </c>
    </row>
    <row r="87" spans="1:27" ht="30" customHeight="1" thickBot="1">
      <c r="A87" s="621">
        <f t="shared" si="29"/>
        <v>75</v>
      </c>
      <c r="B87" s="761">
        <v>11</v>
      </c>
      <c r="C87" s="672">
        <v>11</v>
      </c>
      <c r="D87" s="673">
        <v>10800.87</v>
      </c>
      <c r="E87" s="672"/>
      <c r="F87" s="673"/>
      <c r="G87" s="984">
        <f t="shared" si="32"/>
        <v>11</v>
      </c>
      <c r="H87" s="985">
        <f t="shared" si="32"/>
        <v>10800.87</v>
      </c>
      <c r="I87" s="672">
        <v>11</v>
      </c>
      <c r="J87" s="676">
        <v>9779.33</v>
      </c>
      <c r="K87" s="672"/>
      <c r="L87" s="677"/>
      <c r="M87" s="673"/>
      <c r="N87" s="678">
        <v>11</v>
      </c>
      <c r="O87" s="679">
        <v>12298</v>
      </c>
      <c r="P87" s="676"/>
      <c r="Q87" s="983">
        <f t="shared" si="19"/>
        <v>32878.2</v>
      </c>
      <c r="R87" s="680"/>
      <c r="S87" s="681"/>
      <c r="T87" s="682"/>
      <c r="U87" s="677"/>
      <c r="V87" s="682"/>
      <c r="W87" s="664">
        <f>SUM(S87:V87)</f>
        <v>0</v>
      </c>
      <c r="Y87" s="653" t="s">
        <v>164</v>
      </c>
      <c r="Z87" s="716">
        <f>SUM(Z88:Z95)</f>
        <v>17</v>
      </c>
      <c r="AA87" s="655">
        <f>SUM(AA88:AA95)</f>
        <v>14697.71</v>
      </c>
    </row>
    <row r="88" spans="1:27" ht="16.5" customHeight="1" thickBot="1">
      <c r="A88" s="621">
        <f t="shared" si="29"/>
        <v>76</v>
      </c>
      <c r="B88" s="762">
        <v>10</v>
      </c>
      <c r="C88" s="672">
        <v>28</v>
      </c>
      <c r="D88" s="673">
        <v>26768.38</v>
      </c>
      <c r="E88" s="672"/>
      <c r="F88" s="673"/>
      <c r="G88" s="984">
        <f t="shared" si="32"/>
        <v>28</v>
      </c>
      <c r="H88" s="985">
        <f t="shared" si="32"/>
        <v>26768.38</v>
      </c>
      <c r="I88" s="672">
        <v>26</v>
      </c>
      <c r="J88" s="676">
        <v>17850.9</v>
      </c>
      <c r="K88" s="672"/>
      <c r="L88" s="677"/>
      <c r="M88" s="673"/>
      <c r="N88" s="678">
        <v>27</v>
      </c>
      <c r="O88" s="679">
        <v>29917.2</v>
      </c>
      <c r="P88" s="676"/>
      <c r="Q88" s="983">
        <f t="shared" si="19"/>
        <v>74536.48</v>
      </c>
      <c r="R88" s="680"/>
      <c r="S88" s="708"/>
      <c r="T88" s="709"/>
      <c r="U88" s="710"/>
      <c r="V88" s="709"/>
      <c r="W88" s="664">
        <f>SUM(S88:V88)</f>
        <v>0</v>
      </c>
      <c r="Y88" s="683" t="s">
        <v>101</v>
      </c>
      <c r="Z88" s="754">
        <v>2</v>
      </c>
      <c r="AA88" s="685">
        <v>1948.9</v>
      </c>
    </row>
    <row r="89" spans="1:27" ht="21" customHeight="1" thickBot="1">
      <c r="A89" s="621">
        <f t="shared" si="29"/>
        <v>77</v>
      </c>
      <c r="B89" s="643" t="s">
        <v>90</v>
      </c>
      <c r="C89" s="644">
        <f>SUM(C90:C94)</f>
        <v>0</v>
      </c>
      <c r="D89" s="645">
        <f>SUM(D90:D94)</f>
        <v>0</v>
      </c>
      <c r="E89" s="644">
        <f>SUM(E90:E94)</f>
        <v>0</v>
      </c>
      <c r="F89" s="645">
        <f>SUM(F90:F94)</f>
        <v>0</v>
      </c>
      <c r="G89" s="644">
        <f aca="true" t="shared" si="33" ref="G89:Q89">SUM(G90:G94)</f>
        <v>0</v>
      </c>
      <c r="H89" s="645">
        <f t="shared" si="33"/>
        <v>0</v>
      </c>
      <c r="I89" s="644">
        <f t="shared" si="33"/>
        <v>0</v>
      </c>
      <c r="J89" s="655">
        <f t="shared" si="33"/>
        <v>0</v>
      </c>
      <c r="K89" s="644">
        <f t="shared" si="33"/>
        <v>0</v>
      </c>
      <c r="L89" s="647">
        <f t="shared" si="33"/>
        <v>0</v>
      </c>
      <c r="M89" s="645">
        <f t="shared" si="33"/>
        <v>0</v>
      </c>
      <c r="N89" s="644">
        <f t="shared" si="33"/>
        <v>0</v>
      </c>
      <c r="O89" s="648">
        <f t="shared" si="33"/>
        <v>0</v>
      </c>
      <c r="P89" s="655">
        <f t="shared" si="33"/>
        <v>0</v>
      </c>
      <c r="Q89" s="703">
        <f t="shared" si="33"/>
        <v>0</v>
      </c>
      <c r="R89" s="649"/>
      <c r="S89" s="650">
        <f>SUM(S90:S94)</f>
        <v>0</v>
      </c>
      <c r="T89" s="655">
        <f>SUM(T90:T94)</f>
        <v>0</v>
      </c>
      <c r="U89" s="647">
        <f>SUM(U90:U94)</f>
        <v>0</v>
      </c>
      <c r="V89" s="655">
        <f>SUM(V90:V94)</f>
        <v>0</v>
      </c>
      <c r="W89" s="703">
        <f>SUM(W90:W94)</f>
        <v>0</v>
      </c>
      <c r="Y89" s="683" t="s">
        <v>102</v>
      </c>
      <c r="Z89" s="754"/>
      <c r="AA89" s="685"/>
    </row>
    <row r="90" spans="1:27" ht="16.5" customHeight="1">
      <c r="A90" s="621">
        <f t="shared" si="29"/>
        <v>78</v>
      </c>
      <c r="B90" s="715" t="s">
        <v>91</v>
      </c>
      <c r="C90" s="672"/>
      <c r="D90" s="673"/>
      <c r="E90" s="672"/>
      <c r="F90" s="673"/>
      <c r="G90" s="672"/>
      <c r="H90" s="673"/>
      <c r="I90" s="672"/>
      <c r="J90" s="676"/>
      <c r="K90" s="672"/>
      <c r="L90" s="677"/>
      <c r="M90" s="673"/>
      <c r="N90" s="678"/>
      <c r="O90" s="679"/>
      <c r="P90" s="676"/>
      <c r="Q90" s="983">
        <f t="shared" si="19"/>
        <v>0</v>
      </c>
      <c r="R90" s="680"/>
      <c r="S90" s="665"/>
      <c r="T90" s="666"/>
      <c r="U90" s="667"/>
      <c r="V90" s="666"/>
      <c r="W90" s="664">
        <f>SUM(S90:V90)</f>
        <v>0</v>
      </c>
      <c r="Y90" s="683" t="s">
        <v>103</v>
      </c>
      <c r="Z90" s="754"/>
      <c r="AA90" s="685"/>
    </row>
    <row r="91" spans="1:27" ht="16.5" customHeight="1">
      <c r="A91" s="621">
        <f t="shared" si="29"/>
        <v>79</v>
      </c>
      <c r="B91" s="671" t="s">
        <v>92</v>
      </c>
      <c r="C91" s="672"/>
      <c r="D91" s="673"/>
      <c r="E91" s="672"/>
      <c r="F91" s="673"/>
      <c r="G91" s="672"/>
      <c r="H91" s="673"/>
      <c r="I91" s="672"/>
      <c r="J91" s="676"/>
      <c r="K91" s="672"/>
      <c r="L91" s="677"/>
      <c r="M91" s="673"/>
      <c r="N91" s="678"/>
      <c r="O91" s="679"/>
      <c r="P91" s="676"/>
      <c r="Q91" s="983">
        <f t="shared" si="19"/>
        <v>0</v>
      </c>
      <c r="R91" s="680"/>
      <c r="S91" s="681"/>
      <c r="T91" s="682"/>
      <c r="U91" s="677"/>
      <c r="V91" s="682"/>
      <c r="W91" s="664">
        <f>SUM(S91:V91)</f>
        <v>0</v>
      </c>
      <c r="Y91" s="683" t="s">
        <v>91</v>
      </c>
      <c r="Z91" s="754">
        <v>14</v>
      </c>
      <c r="AA91" s="685">
        <v>11902.73</v>
      </c>
    </row>
    <row r="92" spans="1:27" ht="16.5" customHeight="1">
      <c r="A92" s="621">
        <f t="shared" si="29"/>
        <v>80</v>
      </c>
      <c r="B92" s="671" t="s">
        <v>94</v>
      </c>
      <c r="C92" s="672"/>
      <c r="D92" s="673"/>
      <c r="E92" s="672"/>
      <c r="F92" s="673"/>
      <c r="G92" s="672"/>
      <c r="H92" s="673"/>
      <c r="I92" s="672"/>
      <c r="J92" s="676"/>
      <c r="K92" s="672"/>
      <c r="L92" s="677"/>
      <c r="M92" s="673"/>
      <c r="N92" s="678"/>
      <c r="O92" s="679"/>
      <c r="P92" s="676"/>
      <c r="Q92" s="983">
        <f t="shared" si="19"/>
        <v>0</v>
      </c>
      <c r="R92" s="680"/>
      <c r="S92" s="681"/>
      <c r="T92" s="682"/>
      <c r="U92" s="677"/>
      <c r="V92" s="682"/>
      <c r="W92" s="664">
        <f>SUM(S92:V92)</f>
        <v>0</v>
      </c>
      <c r="Y92" s="683" t="s">
        <v>92</v>
      </c>
      <c r="Z92" s="754">
        <v>1</v>
      </c>
      <c r="AA92" s="685">
        <v>846.08</v>
      </c>
    </row>
    <row r="93" spans="1:27" ht="16.5" customHeight="1">
      <c r="A93" s="621">
        <f t="shared" si="29"/>
        <v>81</v>
      </c>
      <c r="B93" s="671" t="s">
        <v>95</v>
      </c>
      <c r="C93" s="672"/>
      <c r="D93" s="673"/>
      <c r="E93" s="672"/>
      <c r="F93" s="673"/>
      <c r="G93" s="672"/>
      <c r="H93" s="673"/>
      <c r="I93" s="672"/>
      <c r="J93" s="676"/>
      <c r="K93" s="672"/>
      <c r="L93" s="677"/>
      <c r="M93" s="673"/>
      <c r="N93" s="678"/>
      <c r="O93" s="679"/>
      <c r="P93" s="676"/>
      <c r="Q93" s="983">
        <f t="shared" si="19"/>
        <v>0</v>
      </c>
      <c r="R93" s="680"/>
      <c r="S93" s="681"/>
      <c r="T93" s="682"/>
      <c r="U93" s="677"/>
      <c r="V93" s="682"/>
      <c r="W93" s="664">
        <f>SUM(S93:V93)</f>
        <v>0</v>
      </c>
      <c r="Y93" s="683" t="s">
        <v>94</v>
      </c>
      <c r="Z93" s="754"/>
      <c r="AA93" s="685"/>
    </row>
    <row r="94" spans="1:27" ht="16.5" customHeight="1" thickBot="1">
      <c r="A94" s="621">
        <f t="shared" si="29"/>
        <v>82</v>
      </c>
      <c r="B94" s="686" t="s">
        <v>96</v>
      </c>
      <c r="C94" s="672"/>
      <c r="D94" s="673"/>
      <c r="E94" s="672"/>
      <c r="F94" s="673"/>
      <c r="G94" s="672"/>
      <c r="H94" s="673"/>
      <c r="I94" s="672"/>
      <c r="J94" s="676"/>
      <c r="K94" s="672"/>
      <c r="L94" s="677"/>
      <c r="M94" s="673"/>
      <c r="N94" s="678"/>
      <c r="O94" s="679"/>
      <c r="P94" s="676"/>
      <c r="Q94" s="983">
        <f t="shared" si="19"/>
        <v>0</v>
      </c>
      <c r="R94" s="680"/>
      <c r="S94" s="708"/>
      <c r="T94" s="709"/>
      <c r="U94" s="710"/>
      <c r="V94" s="709"/>
      <c r="W94" s="664">
        <f>SUM(S94:V94)</f>
        <v>0</v>
      </c>
      <c r="Y94" s="683" t="s">
        <v>95</v>
      </c>
      <c r="Z94" s="754"/>
      <c r="AA94" s="685"/>
    </row>
    <row r="95" spans="1:27" ht="21" customHeight="1" thickBot="1">
      <c r="A95" s="621">
        <f t="shared" si="29"/>
        <v>83</v>
      </c>
      <c r="B95" s="643" t="s">
        <v>97</v>
      </c>
      <c r="C95" s="644">
        <f>SUM(C96:C100)</f>
        <v>3</v>
      </c>
      <c r="D95" s="645">
        <f>SUM(D96:D100)</f>
        <v>2961.69</v>
      </c>
      <c r="E95" s="644">
        <f>SUM(E96:E100)</f>
        <v>0</v>
      </c>
      <c r="F95" s="645">
        <f>SUM(F96:F100)</f>
        <v>0</v>
      </c>
      <c r="G95" s="644">
        <f aca="true" t="shared" si="34" ref="G95:Q95">SUM(G96:G100)</f>
        <v>3</v>
      </c>
      <c r="H95" s="645">
        <f t="shared" si="34"/>
        <v>2961.69</v>
      </c>
      <c r="I95" s="644">
        <f t="shared" si="34"/>
        <v>3</v>
      </c>
      <c r="J95" s="655">
        <f t="shared" si="34"/>
        <v>1074.6</v>
      </c>
      <c r="K95" s="644">
        <f t="shared" si="34"/>
        <v>0</v>
      </c>
      <c r="L95" s="647">
        <f t="shared" si="34"/>
        <v>0</v>
      </c>
      <c r="M95" s="645">
        <f t="shared" si="34"/>
        <v>0</v>
      </c>
      <c r="N95" s="644">
        <f t="shared" si="34"/>
        <v>3</v>
      </c>
      <c r="O95" s="648">
        <f t="shared" si="34"/>
        <v>3234</v>
      </c>
      <c r="P95" s="655">
        <f t="shared" si="34"/>
        <v>0</v>
      </c>
      <c r="Q95" s="703">
        <f t="shared" si="34"/>
        <v>7270.290000000001</v>
      </c>
      <c r="R95" s="680"/>
      <c r="S95" s="650">
        <f>SUM(S96:S100)</f>
        <v>0</v>
      </c>
      <c r="T95" s="655">
        <f>SUM(T96:T100)</f>
        <v>0</v>
      </c>
      <c r="U95" s="647">
        <f>SUM(U96:U100)</f>
        <v>0</v>
      </c>
      <c r="V95" s="655">
        <f>SUM(V96:V100)</f>
        <v>0</v>
      </c>
      <c r="W95" s="703">
        <f>SUM(W96:W100)</f>
        <v>0</v>
      </c>
      <c r="Y95" s="758" t="s">
        <v>96</v>
      </c>
      <c r="Z95" s="754"/>
      <c r="AA95" s="685"/>
    </row>
    <row r="96" spans="1:27" ht="30" customHeight="1">
      <c r="A96" s="621">
        <f t="shared" si="29"/>
        <v>84</v>
      </c>
      <c r="B96" s="715" t="s">
        <v>91</v>
      </c>
      <c r="C96" s="672">
        <v>1</v>
      </c>
      <c r="D96" s="673">
        <v>994.2</v>
      </c>
      <c r="E96" s="672"/>
      <c r="F96" s="673"/>
      <c r="G96" s="984">
        <f>C96+E96</f>
        <v>1</v>
      </c>
      <c r="H96" s="985">
        <f>D96+F96</f>
        <v>994.2</v>
      </c>
      <c r="I96" s="672">
        <v>1</v>
      </c>
      <c r="J96" s="676">
        <v>358.2</v>
      </c>
      <c r="K96" s="672"/>
      <c r="L96" s="677"/>
      <c r="M96" s="673"/>
      <c r="N96" s="678">
        <v>1</v>
      </c>
      <c r="O96" s="679">
        <v>998</v>
      </c>
      <c r="P96" s="676"/>
      <c r="Q96" s="983">
        <f t="shared" si="19"/>
        <v>2350.4</v>
      </c>
      <c r="R96" s="680"/>
      <c r="S96" s="665"/>
      <c r="T96" s="666"/>
      <c r="U96" s="667"/>
      <c r="V96" s="666"/>
      <c r="W96" s="664">
        <f>SUM(S96:V96)</f>
        <v>0</v>
      </c>
      <c r="Y96" s="763" t="s">
        <v>171</v>
      </c>
      <c r="Z96" s="764">
        <f>Z51+Z57+Z63+Z69+Z75+Z81+Z87</f>
        <v>63</v>
      </c>
      <c r="AA96" s="765">
        <f>AA51+AA57+AA63+AA69+AA75+AA81+AA87</f>
        <v>93717.19</v>
      </c>
    </row>
    <row r="97" spans="1:27" ht="30" customHeight="1" thickBot="1">
      <c r="A97" s="621">
        <f t="shared" si="29"/>
        <v>85</v>
      </c>
      <c r="B97" s="671" t="s">
        <v>92</v>
      </c>
      <c r="C97" s="672">
        <v>1</v>
      </c>
      <c r="D97" s="673">
        <v>1011.18</v>
      </c>
      <c r="E97" s="672"/>
      <c r="F97" s="673"/>
      <c r="G97" s="984">
        <f>C97+E97</f>
        <v>1</v>
      </c>
      <c r="H97" s="985">
        <f>D97+F97</f>
        <v>1011.18</v>
      </c>
      <c r="I97" s="672">
        <v>1</v>
      </c>
      <c r="J97" s="676">
        <v>358.2</v>
      </c>
      <c r="K97" s="672"/>
      <c r="L97" s="677"/>
      <c r="M97" s="673"/>
      <c r="N97" s="678">
        <v>1</v>
      </c>
      <c r="O97" s="679">
        <v>1118</v>
      </c>
      <c r="P97" s="676"/>
      <c r="Q97" s="983">
        <f t="shared" si="19"/>
        <v>2487.38</v>
      </c>
      <c r="R97" s="680"/>
      <c r="S97" s="681"/>
      <c r="T97" s="682"/>
      <c r="U97" s="677"/>
      <c r="V97" s="682"/>
      <c r="W97" s="664">
        <f>SUM(S97:V97)</f>
        <v>0</v>
      </c>
      <c r="Y97" s="766" t="s">
        <v>172</v>
      </c>
      <c r="Z97" s="767">
        <f>Z49+Z96</f>
        <v>335</v>
      </c>
      <c r="AA97" s="768">
        <f>AA49+AA96</f>
        <v>288859.07</v>
      </c>
    </row>
    <row r="98" spans="1:27" ht="16.5" customHeight="1" thickBot="1">
      <c r="A98" s="621">
        <f t="shared" si="29"/>
        <v>86</v>
      </c>
      <c r="B98" s="671" t="s">
        <v>94</v>
      </c>
      <c r="C98" s="672"/>
      <c r="D98" s="673"/>
      <c r="E98" s="672"/>
      <c r="F98" s="673"/>
      <c r="G98" s="984"/>
      <c r="H98" s="985"/>
      <c r="I98" s="672"/>
      <c r="J98" s="676"/>
      <c r="K98" s="672"/>
      <c r="L98" s="677"/>
      <c r="M98" s="673"/>
      <c r="N98" s="678"/>
      <c r="O98" s="679"/>
      <c r="P98" s="676"/>
      <c r="Q98" s="983">
        <f t="shared" si="19"/>
        <v>0</v>
      </c>
      <c r="R98" s="680"/>
      <c r="S98" s="681"/>
      <c r="T98" s="682"/>
      <c r="U98" s="677"/>
      <c r="V98" s="682"/>
      <c r="W98" s="664">
        <f>SUM(S98:V98)</f>
        <v>0</v>
      </c>
      <c r="Y98" s="769" t="s">
        <v>108</v>
      </c>
      <c r="Z98" s="770">
        <v>3</v>
      </c>
      <c r="AA98" s="771">
        <v>1213.43</v>
      </c>
    </row>
    <row r="99" spans="1:27" ht="16.5" customHeight="1" thickBot="1">
      <c r="A99" s="621">
        <f t="shared" si="29"/>
        <v>87</v>
      </c>
      <c r="B99" s="671" t="s">
        <v>95</v>
      </c>
      <c r="C99" s="672"/>
      <c r="D99" s="673"/>
      <c r="E99" s="672"/>
      <c r="F99" s="673"/>
      <c r="G99" s="984"/>
      <c r="H99" s="985"/>
      <c r="I99" s="672"/>
      <c r="J99" s="676"/>
      <c r="K99" s="672"/>
      <c r="L99" s="677"/>
      <c r="M99" s="673"/>
      <c r="N99" s="678"/>
      <c r="O99" s="679"/>
      <c r="P99" s="676"/>
      <c r="Q99" s="983">
        <f t="shared" si="19"/>
        <v>0</v>
      </c>
      <c r="R99" s="680"/>
      <c r="S99" s="681"/>
      <c r="T99" s="682"/>
      <c r="U99" s="677"/>
      <c r="V99" s="682"/>
      <c r="W99" s="664">
        <f>SUM(S99:V99)</f>
        <v>0</v>
      </c>
      <c r="Y99" s="772" t="s">
        <v>159</v>
      </c>
      <c r="Z99" s="773"/>
      <c r="AA99" s="774"/>
    </row>
    <row r="100" spans="1:27" ht="16.5" customHeight="1" thickBot="1">
      <c r="A100" s="621">
        <f t="shared" si="29"/>
        <v>88</v>
      </c>
      <c r="B100" s="707" t="s">
        <v>96</v>
      </c>
      <c r="C100" s="672">
        <v>1</v>
      </c>
      <c r="D100" s="673">
        <v>956.31</v>
      </c>
      <c r="E100" s="672"/>
      <c r="F100" s="673"/>
      <c r="G100" s="984">
        <f>C100+E100</f>
        <v>1</v>
      </c>
      <c r="H100" s="985">
        <f>D100+F100</f>
        <v>956.31</v>
      </c>
      <c r="I100" s="672">
        <v>1</v>
      </c>
      <c r="J100" s="676">
        <v>358.2</v>
      </c>
      <c r="K100" s="672"/>
      <c r="L100" s="677"/>
      <c r="M100" s="673"/>
      <c r="N100" s="678">
        <v>1</v>
      </c>
      <c r="O100" s="679">
        <v>1118</v>
      </c>
      <c r="P100" s="676"/>
      <c r="Q100" s="983">
        <f t="shared" si="19"/>
        <v>2432.51</v>
      </c>
      <c r="R100" s="680"/>
      <c r="S100" s="708"/>
      <c r="T100" s="709"/>
      <c r="U100" s="710"/>
      <c r="V100" s="709"/>
      <c r="W100" s="664">
        <f>SUM(S100:V100)</f>
        <v>0</v>
      </c>
      <c r="Y100" s="775" t="s">
        <v>109</v>
      </c>
      <c r="Z100" s="776"/>
      <c r="AA100" s="777"/>
    </row>
    <row r="101" spans="1:27" ht="21" customHeight="1" thickBot="1">
      <c r="A101" s="621">
        <f t="shared" si="29"/>
        <v>89</v>
      </c>
      <c r="B101" s="643" t="s">
        <v>100</v>
      </c>
      <c r="C101" s="644">
        <f aca="true" t="shared" si="35" ref="C101:Q101">SUM(C102:C106)</f>
        <v>8</v>
      </c>
      <c r="D101" s="645">
        <f t="shared" si="35"/>
        <v>7642.73</v>
      </c>
      <c r="E101" s="644">
        <f>SUM(E102:E106)</f>
        <v>0</v>
      </c>
      <c r="F101" s="645">
        <f>SUM(F102:F106)</f>
        <v>0</v>
      </c>
      <c r="G101" s="644">
        <f t="shared" si="35"/>
        <v>8</v>
      </c>
      <c r="H101" s="645">
        <f t="shared" si="35"/>
        <v>7642.73</v>
      </c>
      <c r="I101" s="644">
        <f t="shared" si="35"/>
        <v>4</v>
      </c>
      <c r="J101" s="645">
        <f t="shared" si="35"/>
        <v>2527.3</v>
      </c>
      <c r="K101" s="644">
        <f t="shared" si="35"/>
        <v>0</v>
      </c>
      <c r="L101" s="647">
        <f t="shared" si="35"/>
        <v>0</v>
      </c>
      <c r="M101" s="645">
        <f t="shared" si="35"/>
        <v>0</v>
      </c>
      <c r="N101" s="644">
        <f t="shared" si="35"/>
        <v>8</v>
      </c>
      <c r="O101" s="647">
        <f t="shared" si="35"/>
        <v>8332.5</v>
      </c>
      <c r="P101" s="645">
        <f t="shared" si="35"/>
        <v>0</v>
      </c>
      <c r="Q101" s="703">
        <f t="shared" si="35"/>
        <v>18502.53</v>
      </c>
      <c r="R101" s="649"/>
      <c r="S101" s="650">
        <f>SUM(S102:S106)</f>
        <v>0</v>
      </c>
      <c r="T101" s="655">
        <f>SUM(T102:T106)</f>
        <v>0</v>
      </c>
      <c r="U101" s="647">
        <f>SUM(U102:U106)</f>
        <v>0</v>
      </c>
      <c r="V101" s="655">
        <f>SUM(V102:V106)</f>
        <v>0</v>
      </c>
      <c r="W101" s="703">
        <f>SUM(W102:W106)</f>
        <v>0</v>
      </c>
      <c r="Y101" s="778" t="s">
        <v>110</v>
      </c>
      <c r="Z101" s="779"/>
      <c r="AA101" s="780"/>
    </row>
    <row r="102" spans="1:27" ht="16.5" customHeight="1" thickBot="1">
      <c r="A102" s="621">
        <f t="shared" si="29"/>
        <v>90</v>
      </c>
      <c r="B102" s="715" t="s">
        <v>101</v>
      </c>
      <c r="C102" s="672"/>
      <c r="D102" s="673"/>
      <c r="E102" s="672"/>
      <c r="F102" s="673"/>
      <c r="G102" s="672"/>
      <c r="H102" s="673"/>
      <c r="I102" s="672"/>
      <c r="J102" s="676"/>
      <c r="K102" s="672"/>
      <c r="L102" s="677"/>
      <c r="M102" s="673"/>
      <c r="N102" s="678"/>
      <c r="O102" s="679"/>
      <c r="P102" s="676"/>
      <c r="Q102" s="983">
        <f t="shared" si="19"/>
        <v>0</v>
      </c>
      <c r="R102" s="680"/>
      <c r="S102" s="665"/>
      <c r="T102" s="666"/>
      <c r="U102" s="667"/>
      <c r="V102" s="666"/>
      <c r="W102" s="664">
        <f>SUM(S102:V102)</f>
        <v>0</v>
      </c>
      <c r="Y102" s="778" t="s">
        <v>111</v>
      </c>
      <c r="Z102" s="779"/>
      <c r="AA102" s="780"/>
    </row>
    <row r="103" spans="1:27" ht="16.5" customHeight="1" thickBot="1">
      <c r="A103" s="621">
        <f t="shared" si="29"/>
        <v>91</v>
      </c>
      <c r="B103" s="671" t="s">
        <v>102</v>
      </c>
      <c r="C103" s="672"/>
      <c r="D103" s="673"/>
      <c r="E103" s="672"/>
      <c r="F103" s="673"/>
      <c r="G103" s="672"/>
      <c r="H103" s="673"/>
      <c r="I103" s="672"/>
      <c r="J103" s="676"/>
      <c r="K103" s="672"/>
      <c r="L103" s="677"/>
      <c r="M103" s="673"/>
      <c r="N103" s="678"/>
      <c r="O103" s="679"/>
      <c r="P103" s="676"/>
      <c r="Q103" s="983">
        <f t="shared" si="19"/>
        <v>0</v>
      </c>
      <c r="R103" s="680"/>
      <c r="S103" s="681"/>
      <c r="T103" s="682"/>
      <c r="U103" s="677"/>
      <c r="V103" s="682"/>
      <c r="W103" s="664">
        <f>SUM(S103:V103)</f>
        <v>0</v>
      </c>
      <c r="Y103" s="781" t="s">
        <v>112</v>
      </c>
      <c r="Z103" s="776"/>
      <c r="AA103" s="777"/>
    </row>
    <row r="104" spans="1:27" ht="30" customHeight="1" thickBot="1">
      <c r="A104" s="621">
        <f t="shared" si="29"/>
        <v>92</v>
      </c>
      <c r="B104" s="671" t="s">
        <v>103</v>
      </c>
      <c r="C104" s="672"/>
      <c r="D104" s="673"/>
      <c r="E104" s="672"/>
      <c r="F104" s="673"/>
      <c r="G104" s="672"/>
      <c r="H104" s="673"/>
      <c r="I104" s="672"/>
      <c r="J104" s="676"/>
      <c r="K104" s="672"/>
      <c r="L104" s="677"/>
      <c r="M104" s="673"/>
      <c r="N104" s="678"/>
      <c r="O104" s="679"/>
      <c r="P104" s="676"/>
      <c r="Q104" s="983">
        <f t="shared" si="19"/>
        <v>0</v>
      </c>
      <c r="R104" s="680"/>
      <c r="S104" s="681"/>
      <c r="T104" s="682"/>
      <c r="U104" s="677"/>
      <c r="V104" s="682"/>
      <c r="W104" s="664">
        <f>SUM(S104:V104)</f>
        <v>0</v>
      </c>
      <c r="Y104" s="782" t="s">
        <v>113</v>
      </c>
      <c r="Z104" s="783">
        <f>SUM(Z97:Z103)</f>
        <v>338</v>
      </c>
      <c r="AA104" s="699">
        <f>SUM(AA97:AA103)</f>
        <v>290072.5</v>
      </c>
    </row>
    <row r="105" spans="1:23" ht="16.5" customHeight="1">
      <c r="A105" s="621">
        <f t="shared" si="29"/>
        <v>93</v>
      </c>
      <c r="B105" s="671" t="s">
        <v>91</v>
      </c>
      <c r="C105" s="672">
        <v>2</v>
      </c>
      <c r="D105" s="673">
        <v>1959.7</v>
      </c>
      <c r="E105" s="672"/>
      <c r="F105" s="673"/>
      <c r="G105" s="984">
        <f>C105+E105</f>
        <v>2</v>
      </c>
      <c r="H105" s="985">
        <f>D105+F105</f>
        <v>1959.7</v>
      </c>
      <c r="I105" s="672">
        <v>1</v>
      </c>
      <c r="J105" s="676">
        <v>676.6</v>
      </c>
      <c r="K105" s="672"/>
      <c r="L105" s="677"/>
      <c r="M105" s="673"/>
      <c r="N105" s="678">
        <v>2</v>
      </c>
      <c r="O105" s="679">
        <v>2206</v>
      </c>
      <c r="P105" s="676"/>
      <c r="Q105" s="983">
        <f t="shared" si="19"/>
        <v>4842.3</v>
      </c>
      <c r="R105" s="680"/>
      <c r="S105" s="681"/>
      <c r="T105" s="682"/>
      <c r="U105" s="677"/>
      <c r="V105" s="682"/>
      <c r="W105" s="664">
        <f>SUM(S105:V105)</f>
        <v>0</v>
      </c>
    </row>
    <row r="106" spans="1:27" ht="16.5" customHeight="1" thickBot="1">
      <c r="A106" s="621">
        <f t="shared" si="29"/>
        <v>94</v>
      </c>
      <c r="B106" s="686" t="s">
        <v>92</v>
      </c>
      <c r="C106" s="672">
        <v>6</v>
      </c>
      <c r="D106" s="673">
        <v>5683.03</v>
      </c>
      <c r="E106" s="672"/>
      <c r="F106" s="673"/>
      <c r="G106" s="984">
        <f>C106+E106</f>
        <v>6</v>
      </c>
      <c r="H106" s="985">
        <f>D106+F106</f>
        <v>5683.03</v>
      </c>
      <c r="I106" s="672">
        <v>3</v>
      </c>
      <c r="J106" s="676">
        <v>1850.7</v>
      </c>
      <c r="K106" s="672"/>
      <c r="L106" s="677"/>
      <c r="M106" s="673"/>
      <c r="N106" s="678">
        <v>6</v>
      </c>
      <c r="O106" s="679">
        <v>6126.5</v>
      </c>
      <c r="P106" s="676"/>
      <c r="Q106" s="983">
        <f t="shared" si="19"/>
        <v>13660.23</v>
      </c>
      <c r="R106" s="680"/>
      <c r="S106" s="708"/>
      <c r="T106" s="709"/>
      <c r="U106" s="710"/>
      <c r="V106" s="709"/>
      <c r="W106" s="664">
        <f>SUM(S106:V106)</f>
        <v>0</v>
      </c>
      <c r="Y106" s="784"/>
      <c r="Z106" s="785"/>
      <c r="AA106" s="786"/>
    </row>
    <row r="107" spans="1:27" ht="21" customHeight="1" thickBot="1">
      <c r="A107" s="621">
        <f t="shared" si="29"/>
        <v>95</v>
      </c>
      <c r="B107" s="643" t="s">
        <v>104</v>
      </c>
      <c r="C107" s="644">
        <f aca="true" t="shared" si="36" ref="C107:Q107">SUM(C108:C112)</f>
        <v>29</v>
      </c>
      <c r="D107" s="645">
        <f t="shared" si="36"/>
        <v>26483.660000000003</v>
      </c>
      <c r="E107" s="644">
        <f>SUM(E108:E112)</f>
        <v>0</v>
      </c>
      <c r="F107" s="645">
        <f>SUM(F108:F112)</f>
        <v>0</v>
      </c>
      <c r="G107" s="644">
        <f t="shared" si="36"/>
        <v>29</v>
      </c>
      <c r="H107" s="645">
        <f t="shared" si="36"/>
        <v>26483.660000000003</v>
      </c>
      <c r="I107" s="644">
        <f t="shared" si="36"/>
        <v>0</v>
      </c>
      <c r="J107" s="645">
        <f t="shared" si="36"/>
        <v>0</v>
      </c>
      <c r="K107" s="644">
        <f t="shared" si="36"/>
        <v>0</v>
      </c>
      <c r="L107" s="647">
        <f t="shared" si="36"/>
        <v>0</v>
      </c>
      <c r="M107" s="645">
        <f t="shared" si="36"/>
        <v>0</v>
      </c>
      <c r="N107" s="644">
        <f t="shared" si="36"/>
        <v>28</v>
      </c>
      <c r="O107" s="647">
        <f t="shared" si="36"/>
        <v>28336.22</v>
      </c>
      <c r="P107" s="645">
        <f t="shared" si="36"/>
        <v>0</v>
      </c>
      <c r="Q107" s="703">
        <f t="shared" si="36"/>
        <v>54819.880000000005</v>
      </c>
      <c r="R107" s="649"/>
      <c r="S107" s="650">
        <f>SUM(S108:S112)</f>
        <v>0</v>
      </c>
      <c r="T107" s="655">
        <f>SUM(T108:T112)</f>
        <v>0</v>
      </c>
      <c r="U107" s="647">
        <f>SUM(U108:U112)</f>
        <v>0</v>
      </c>
      <c r="V107" s="655">
        <f>SUM(V108:V112)</f>
        <v>0</v>
      </c>
      <c r="W107" s="703">
        <f>SUM(W108:W112)</f>
        <v>0</v>
      </c>
      <c r="Y107" s="784"/>
      <c r="Z107" s="785"/>
      <c r="AA107" s="786"/>
    </row>
    <row r="108" spans="1:27" ht="16.5" customHeight="1">
      <c r="A108" s="621">
        <f t="shared" si="29"/>
        <v>96</v>
      </c>
      <c r="B108" s="715" t="s">
        <v>101</v>
      </c>
      <c r="C108" s="672"/>
      <c r="D108" s="673"/>
      <c r="E108" s="672"/>
      <c r="F108" s="673"/>
      <c r="G108" s="672"/>
      <c r="H108" s="673"/>
      <c r="I108" s="672"/>
      <c r="J108" s="676"/>
      <c r="K108" s="672"/>
      <c r="L108" s="677"/>
      <c r="M108" s="673"/>
      <c r="N108" s="678"/>
      <c r="O108" s="679"/>
      <c r="P108" s="676"/>
      <c r="Q108" s="983">
        <f t="shared" si="19"/>
        <v>0</v>
      </c>
      <c r="R108" s="680"/>
      <c r="S108" s="665"/>
      <c r="T108" s="666"/>
      <c r="U108" s="667"/>
      <c r="V108" s="666"/>
      <c r="W108" s="664">
        <f>SUM(S108:V108)</f>
        <v>0</v>
      </c>
      <c r="Y108" s="784"/>
      <c r="Z108" s="785"/>
      <c r="AA108" s="786"/>
    </row>
    <row r="109" spans="1:27" ht="16.5" customHeight="1">
      <c r="A109" s="621">
        <f t="shared" si="29"/>
        <v>97</v>
      </c>
      <c r="B109" s="671" t="s">
        <v>102</v>
      </c>
      <c r="C109" s="672"/>
      <c r="D109" s="673"/>
      <c r="E109" s="672"/>
      <c r="F109" s="673"/>
      <c r="G109" s="672"/>
      <c r="H109" s="673"/>
      <c r="I109" s="672"/>
      <c r="J109" s="676"/>
      <c r="K109" s="672"/>
      <c r="L109" s="677"/>
      <c r="M109" s="673"/>
      <c r="N109" s="678"/>
      <c r="O109" s="679"/>
      <c r="P109" s="676"/>
      <c r="Q109" s="983">
        <f t="shared" si="19"/>
        <v>0</v>
      </c>
      <c r="R109" s="680"/>
      <c r="S109" s="681"/>
      <c r="T109" s="682"/>
      <c r="U109" s="677"/>
      <c r="V109" s="682"/>
      <c r="W109" s="664">
        <f>SUM(S109:V109)</f>
        <v>0</v>
      </c>
      <c r="Y109" s="784"/>
      <c r="Z109" s="785"/>
      <c r="AA109" s="786"/>
    </row>
    <row r="110" spans="1:27" ht="16.5" customHeight="1">
      <c r="A110" s="621">
        <f t="shared" si="29"/>
        <v>98</v>
      </c>
      <c r="B110" s="671" t="s">
        <v>103</v>
      </c>
      <c r="C110" s="672"/>
      <c r="D110" s="673"/>
      <c r="E110" s="672"/>
      <c r="F110" s="673"/>
      <c r="G110" s="672"/>
      <c r="H110" s="673"/>
      <c r="I110" s="672"/>
      <c r="J110" s="676"/>
      <c r="K110" s="672"/>
      <c r="L110" s="677"/>
      <c r="M110" s="673"/>
      <c r="N110" s="678"/>
      <c r="O110" s="679"/>
      <c r="P110" s="676"/>
      <c r="Q110" s="983">
        <f t="shared" si="19"/>
        <v>0</v>
      </c>
      <c r="R110" s="680"/>
      <c r="S110" s="681"/>
      <c r="T110" s="682"/>
      <c r="U110" s="677"/>
      <c r="V110" s="682"/>
      <c r="W110" s="664">
        <f>SUM(S110:V110)</f>
        <v>0</v>
      </c>
      <c r="Y110" s="784"/>
      <c r="Z110" s="785"/>
      <c r="AA110" s="786"/>
    </row>
    <row r="111" spans="1:27" ht="16.5" customHeight="1">
      <c r="A111" s="621">
        <f t="shared" si="29"/>
        <v>99</v>
      </c>
      <c r="B111" s="671" t="s">
        <v>91</v>
      </c>
      <c r="C111" s="672">
        <v>4</v>
      </c>
      <c r="D111" s="673">
        <v>3883.51</v>
      </c>
      <c r="E111" s="672"/>
      <c r="F111" s="673"/>
      <c r="G111" s="984">
        <f>C111+E111</f>
        <v>4</v>
      </c>
      <c r="H111" s="985">
        <f>D111+F111</f>
        <v>3883.51</v>
      </c>
      <c r="I111" s="672"/>
      <c r="J111" s="676"/>
      <c r="K111" s="672"/>
      <c r="L111" s="677"/>
      <c r="M111" s="673"/>
      <c r="N111" s="678">
        <v>4</v>
      </c>
      <c r="O111" s="679">
        <v>4094.82</v>
      </c>
      <c r="P111" s="676"/>
      <c r="Q111" s="983">
        <f t="shared" si="19"/>
        <v>7978.33</v>
      </c>
      <c r="R111" s="680"/>
      <c r="S111" s="681"/>
      <c r="T111" s="682"/>
      <c r="U111" s="677"/>
      <c r="V111" s="682"/>
      <c r="W111" s="664">
        <f>SUM(S111:V111)</f>
        <v>0</v>
      </c>
      <c r="Y111" s="784"/>
      <c r="Z111" s="785"/>
      <c r="AA111" s="786"/>
    </row>
    <row r="112" spans="1:27" ht="16.5" customHeight="1" thickBot="1">
      <c r="A112" s="621">
        <f t="shared" si="29"/>
        <v>100</v>
      </c>
      <c r="B112" s="686" t="s">
        <v>92</v>
      </c>
      <c r="C112" s="672">
        <v>25</v>
      </c>
      <c r="D112" s="673">
        <v>22600.15</v>
      </c>
      <c r="E112" s="672"/>
      <c r="F112" s="673"/>
      <c r="G112" s="984">
        <f>C112+E112</f>
        <v>25</v>
      </c>
      <c r="H112" s="985">
        <f>D112+F112</f>
        <v>22600.15</v>
      </c>
      <c r="I112" s="672"/>
      <c r="J112" s="676"/>
      <c r="K112" s="672"/>
      <c r="L112" s="677"/>
      <c r="M112" s="673"/>
      <c r="N112" s="678">
        <v>24</v>
      </c>
      <c r="O112" s="679">
        <v>24241.4</v>
      </c>
      <c r="P112" s="676"/>
      <c r="Q112" s="983">
        <f t="shared" si="19"/>
        <v>46841.55</v>
      </c>
      <c r="R112" s="680"/>
      <c r="S112" s="708"/>
      <c r="T112" s="709"/>
      <c r="U112" s="710"/>
      <c r="V112" s="709"/>
      <c r="W112" s="664">
        <f>SUM(S112:V112)</f>
        <v>0</v>
      </c>
      <c r="Y112" s="784"/>
      <c r="Z112" s="785"/>
      <c r="AA112" s="786"/>
    </row>
    <row r="113" spans="1:27" ht="30" customHeight="1" thickBot="1">
      <c r="A113" s="621">
        <f t="shared" si="29"/>
        <v>101</v>
      </c>
      <c r="B113" s="643" t="s">
        <v>164</v>
      </c>
      <c r="C113" s="644">
        <f>SUM(C114:C121)</f>
        <v>32</v>
      </c>
      <c r="D113" s="645">
        <f>SUM(D114:D121)</f>
        <v>30177.47</v>
      </c>
      <c r="E113" s="644">
        <f>SUM(E114:E121)</f>
        <v>0</v>
      </c>
      <c r="F113" s="645">
        <f>SUM(F114:F121)</f>
        <v>0</v>
      </c>
      <c r="G113" s="644">
        <f aca="true" t="shared" si="37" ref="G113:Q113">SUM(G114:G121)</f>
        <v>32</v>
      </c>
      <c r="H113" s="645">
        <f t="shared" si="37"/>
        <v>30177.47</v>
      </c>
      <c r="I113" s="644">
        <f t="shared" si="37"/>
        <v>27</v>
      </c>
      <c r="J113" s="655">
        <f t="shared" si="37"/>
        <v>12338</v>
      </c>
      <c r="K113" s="644">
        <f t="shared" si="37"/>
        <v>0</v>
      </c>
      <c r="L113" s="647">
        <f t="shared" si="37"/>
        <v>0</v>
      </c>
      <c r="M113" s="645">
        <f t="shared" si="37"/>
        <v>0</v>
      </c>
      <c r="N113" s="644">
        <f t="shared" si="37"/>
        <v>31</v>
      </c>
      <c r="O113" s="648">
        <f t="shared" si="37"/>
        <v>33579.3</v>
      </c>
      <c r="P113" s="655">
        <f t="shared" si="37"/>
        <v>0</v>
      </c>
      <c r="Q113" s="703">
        <f t="shared" si="37"/>
        <v>76094.76999999999</v>
      </c>
      <c r="R113" s="680"/>
      <c r="S113" s="650">
        <f>SUM(S114:S121)</f>
        <v>0</v>
      </c>
      <c r="T113" s="655">
        <f>SUM(T114:T121)</f>
        <v>0</v>
      </c>
      <c r="U113" s="647">
        <f>SUM(U114:U121)</f>
        <v>0</v>
      </c>
      <c r="V113" s="655">
        <f>SUM(V114:V121)</f>
        <v>0</v>
      </c>
      <c r="W113" s="703">
        <f>SUM(W114:W121)</f>
        <v>0</v>
      </c>
      <c r="Y113" s="784"/>
      <c r="Z113" s="785"/>
      <c r="AA113" s="786"/>
    </row>
    <row r="114" spans="1:27" ht="16.5" customHeight="1">
      <c r="A114" s="621">
        <f t="shared" si="29"/>
        <v>102</v>
      </c>
      <c r="B114" s="715" t="s">
        <v>101</v>
      </c>
      <c r="C114" s="672"/>
      <c r="D114" s="673"/>
      <c r="E114" s="672"/>
      <c r="F114" s="673"/>
      <c r="G114" s="984"/>
      <c r="H114" s="985"/>
      <c r="I114" s="672"/>
      <c r="J114" s="676"/>
      <c r="K114" s="672"/>
      <c r="L114" s="677"/>
      <c r="M114" s="673"/>
      <c r="N114" s="678"/>
      <c r="O114" s="679"/>
      <c r="P114" s="676"/>
      <c r="Q114" s="983">
        <f t="shared" si="19"/>
        <v>0</v>
      </c>
      <c r="R114" s="680"/>
      <c r="S114" s="665"/>
      <c r="T114" s="666"/>
      <c r="U114" s="667"/>
      <c r="V114" s="666"/>
      <c r="W114" s="664">
        <f aca="true" t="shared" si="38" ref="W114:W121">SUM(S114:V114)</f>
        <v>0</v>
      </c>
      <c r="Y114" s="784"/>
      <c r="Z114" s="785"/>
      <c r="AA114" s="786"/>
    </row>
    <row r="115" spans="1:27" ht="16.5" customHeight="1">
      <c r="A115" s="621">
        <f t="shared" si="29"/>
        <v>103</v>
      </c>
      <c r="B115" s="671" t="s">
        <v>102</v>
      </c>
      <c r="C115" s="672"/>
      <c r="D115" s="673"/>
      <c r="E115" s="672"/>
      <c r="F115" s="673"/>
      <c r="G115" s="984"/>
      <c r="H115" s="985"/>
      <c r="I115" s="672"/>
      <c r="J115" s="676"/>
      <c r="K115" s="672"/>
      <c r="L115" s="677"/>
      <c r="M115" s="673"/>
      <c r="N115" s="678"/>
      <c r="O115" s="679"/>
      <c r="P115" s="676"/>
      <c r="Q115" s="983">
        <f t="shared" si="19"/>
        <v>0</v>
      </c>
      <c r="R115" s="680"/>
      <c r="S115" s="681"/>
      <c r="T115" s="682"/>
      <c r="U115" s="677"/>
      <c r="V115" s="682"/>
      <c r="W115" s="664">
        <f t="shared" si="38"/>
        <v>0</v>
      </c>
      <c r="Y115" s="784"/>
      <c r="Z115" s="785"/>
      <c r="AA115" s="786"/>
    </row>
    <row r="116" spans="1:27" ht="16.5" customHeight="1">
      <c r="A116" s="621">
        <f t="shared" si="29"/>
        <v>104</v>
      </c>
      <c r="B116" s="671" t="s">
        <v>103</v>
      </c>
      <c r="C116" s="672">
        <v>1</v>
      </c>
      <c r="D116" s="673">
        <v>979.59</v>
      </c>
      <c r="E116" s="672"/>
      <c r="F116" s="673"/>
      <c r="G116" s="984">
        <f aca="true" t="shared" si="39" ref="G116:H118">C116+E116</f>
        <v>1</v>
      </c>
      <c r="H116" s="985">
        <f t="shared" si="39"/>
        <v>979.59</v>
      </c>
      <c r="I116" s="672">
        <v>1</v>
      </c>
      <c r="J116" s="676">
        <v>417.9</v>
      </c>
      <c r="K116" s="672"/>
      <c r="L116" s="677"/>
      <c r="M116" s="673"/>
      <c r="N116" s="678">
        <v>1</v>
      </c>
      <c r="O116" s="679">
        <v>668</v>
      </c>
      <c r="P116" s="676"/>
      <c r="Q116" s="983">
        <f aca="true" t="shared" si="40" ref="Q116:Q121">H116+J116+L116+M116+O116+P116</f>
        <v>2065.49</v>
      </c>
      <c r="R116" s="680"/>
      <c r="S116" s="681"/>
      <c r="T116" s="682"/>
      <c r="U116" s="677"/>
      <c r="V116" s="682"/>
      <c r="W116" s="664">
        <f t="shared" si="38"/>
        <v>0</v>
      </c>
      <c r="Y116" s="784"/>
      <c r="Z116" s="785"/>
      <c r="AA116" s="786"/>
    </row>
    <row r="117" spans="1:27" ht="16.5" customHeight="1">
      <c r="A117" s="621">
        <f t="shared" si="29"/>
        <v>105</v>
      </c>
      <c r="B117" s="671" t="s">
        <v>91</v>
      </c>
      <c r="C117" s="672">
        <v>3</v>
      </c>
      <c r="D117" s="673">
        <v>2993.23</v>
      </c>
      <c r="E117" s="672"/>
      <c r="F117" s="673"/>
      <c r="G117" s="984">
        <f t="shared" si="39"/>
        <v>3</v>
      </c>
      <c r="H117" s="985">
        <f t="shared" si="39"/>
        <v>2993.23</v>
      </c>
      <c r="I117" s="672">
        <v>3</v>
      </c>
      <c r="J117" s="676">
        <v>1472.6</v>
      </c>
      <c r="K117" s="672"/>
      <c r="L117" s="677"/>
      <c r="M117" s="673"/>
      <c r="N117" s="678">
        <v>3</v>
      </c>
      <c r="O117" s="679">
        <v>3084</v>
      </c>
      <c r="P117" s="676"/>
      <c r="Q117" s="983">
        <f t="shared" si="40"/>
        <v>7549.83</v>
      </c>
      <c r="R117" s="680"/>
      <c r="S117" s="681"/>
      <c r="T117" s="682"/>
      <c r="U117" s="677"/>
      <c r="V117" s="682"/>
      <c r="W117" s="664">
        <f t="shared" si="38"/>
        <v>0</v>
      </c>
      <c r="Y117" s="784"/>
      <c r="Z117" s="785"/>
      <c r="AA117" s="786"/>
    </row>
    <row r="118" spans="1:27" ht="16.5" customHeight="1">
      <c r="A118" s="621">
        <f t="shared" si="29"/>
        <v>106</v>
      </c>
      <c r="B118" s="671" t="s">
        <v>92</v>
      </c>
      <c r="C118" s="672">
        <v>28</v>
      </c>
      <c r="D118" s="673">
        <v>26204.65</v>
      </c>
      <c r="E118" s="672"/>
      <c r="F118" s="673"/>
      <c r="G118" s="984">
        <f t="shared" si="39"/>
        <v>28</v>
      </c>
      <c r="H118" s="985">
        <f t="shared" si="39"/>
        <v>26204.65</v>
      </c>
      <c r="I118" s="672">
        <v>23</v>
      </c>
      <c r="J118" s="676">
        <v>10447.5</v>
      </c>
      <c r="K118" s="672"/>
      <c r="L118" s="677"/>
      <c r="M118" s="673"/>
      <c r="N118" s="678">
        <v>27</v>
      </c>
      <c r="O118" s="679">
        <v>29827.3</v>
      </c>
      <c r="P118" s="676"/>
      <c r="Q118" s="983">
        <f t="shared" si="40"/>
        <v>66479.45</v>
      </c>
      <c r="R118" s="680"/>
      <c r="S118" s="681"/>
      <c r="T118" s="682"/>
      <c r="U118" s="677"/>
      <c r="V118" s="682"/>
      <c r="W118" s="664">
        <f t="shared" si="38"/>
        <v>0</v>
      </c>
      <c r="Y118" s="784"/>
      <c r="Z118" s="785"/>
      <c r="AA118" s="786"/>
    </row>
    <row r="119" spans="1:27" ht="16.5" customHeight="1">
      <c r="A119" s="621">
        <f t="shared" si="29"/>
        <v>107</v>
      </c>
      <c r="B119" s="671" t="s">
        <v>94</v>
      </c>
      <c r="C119" s="672"/>
      <c r="D119" s="673"/>
      <c r="E119" s="672"/>
      <c r="F119" s="673"/>
      <c r="G119" s="984"/>
      <c r="H119" s="985"/>
      <c r="I119" s="672"/>
      <c r="J119" s="676"/>
      <c r="K119" s="672"/>
      <c r="L119" s="677"/>
      <c r="M119" s="673"/>
      <c r="N119" s="678"/>
      <c r="O119" s="679"/>
      <c r="P119" s="676"/>
      <c r="Q119" s="983">
        <f t="shared" si="40"/>
        <v>0</v>
      </c>
      <c r="R119" s="680"/>
      <c r="S119" s="681"/>
      <c r="T119" s="682"/>
      <c r="U119" s="677"/>
      <c r="V119" s="682"/>
      <c r="W119" s="664">
        <f t="shared" si="38"/>
        <v>0</v>
      </c>
      <c r="Y119" s="784"/>
      <c r="Z119" s="785"/>
      <c r="AA119" s="786"/>
    </row>
    <row r="120" spans="1:27" ht="16.5" customHeight="1">
      <c r="A120" s="621">
        <f t="shared" si="29"/>
        <v>108</v>
      </c>
      <c r="B120" s="671" t="s">
        <v>95</v>
      </c>
      <c r="C120" s="672"/>
      <c r="D120" s="673"/>
      <c r="E120" s="672"/>
      <c r="F120" s="673"/>
      <c r="G120" s="984"/>
      <c r="H120" s="985"/>
      <c r="I120" s="672"/>
      <c r="J120" s="676"/>
      <c r="K120" s="672"/>
      <c r="L120" s="677"/>
      <c r="M120" s="673"/>
      <c r="N120" s="678"/>
      <c r="O120" s="679"/>
      <c r="P120" s="676"/>
      <c r="Q120" s="983">
        <f t="shared" si="40"/>
        <v>0</v>
      </c>
      <c r="R120" s="680"/>
      <c r="S120" s="681"/>
      <c r="T120" s="682"/>
      <c r="U120" s="677"/>
      <c r="V120" s="682"/>
      <c r="W120" s="664">
        <f t="shared" si="38"/>
        <v>0</v>
      </c>
      <c r="Y120" s="784"/>
      <c r="Z120" s="785"/>
      <c r="AA120" s="786"/>
    </row>
    <row r="121" spans="1:27" ht="16.5" customHeight="1" thickBot="1">
      <c r="A121" s="621">
        <f t="shared" si="29"/>
        <v>109</v>
      </c>
      <c r="B121" s="686" t="s">
        <v>96</v>
      </c>
      <c r="C121" s="672"/>
      <c r="D121" s="673"/>
      <c r="E121" s="672"/>
      <c r="F121" s="673"/>
      <c r="G121" s="984"/>
      <c r="H121" s="985"/>
      <c r="I121" s="672"/>
      <c r="J121" s="676"/>
      <c r="K121" s="672"/>
      <c r="L121" s="677"/>
      <c r="M121" s="673"/>
      <c r="N121" s="678"/>
      <c r="O121" s="679"/>
      <c r="P121" s="676"/>
      <c r="Q121" s="983">
        <f t="shared" si="40"/>
        <v>0</v>
      </c>
      <c r="R121" s="680"/>
      <c r="S121" s="708"/>
      <c r="T121" s="709"/>
      <c r="U121" s="710"/>
      <c r="V121" s="709"/>
      <c r="W121" s="664">
        <f t="shared" si="38"/>
        <v>0</v>
      </c>
      <c r="Y121" s="784"/>
      <c r="Z121" s="785"/>
      <c r="AA121" s="786"/>
    </row>
    <row r="122" spans="1:27" ht="30" customHeight="1" thickBot="1">
      <c r="A122" s="621">
        <f t="shared" si="29"/>
        <v>110</v>
      </c>
      <c r="B122" s="787" t="s">
        <v>171</v>
      </c>
      <c r="C122" s="788">
        <f>+C113+C107+C101+C95+C89+C83+C77+C71+C65+C58+C51</f>
        <v>617</v>
      </c>
      <c r="D122" s="789">
        <f>+D113+D107+D101+D95+D89+D83+D77+D71+D65+D58+D51</f>
        <v>600434.89</v>
      </c>
      <c r="E122" s="788">
        <f>+E113+E107+E101+E95+E89+E83+E77+E71+E65+E58+E51</f>
        <v>3</v>
      </c>
      <c r="F122" s="789">
        <f>+F113+F107+F101+F95+F89+F83+F77+F71+F65+F58+F51</f>
        <v>6750.790000000001</v>
      </c>
      <c r="G122" s="788">
        <f aca="true" t="shared" si="41" ref="G122:Q122">+G113+G107+G101+G95+G89+G83+G77+G71+G65+G58+G51</f>
        <v>620</v>
      </c>
      <c r="H122" s="789">
        <f t="shared" si="41"/>
        <v>607185.68</v>
      </c>
      <c r="I122" s="788">
        <f t="shared" si="41"/>
        <v>470</v>
      </c>
      <c r="J122" s="790">
        <f t="shared" si="41"/>
        <v>236723.69999999998</v>
      </c>
      <c r="K122" s="788">
        <f t="shared" si="41"/>
        <v>0</v>
      </c>
      <c r="L122" s="791">
        <f t="shared" si="41"/>
        <v>0</v>
      </c>
      <c r="M122" s="789">
        <f t="shared" si="41"/>
        <v>0</v>
      </c>
      <c r="N122" s="788">
        <f t="shared" si="41"/>
        <v>648</v>
      </c>
      <c r="O122" s="792">
        <f t="shared" si="41"/>
        <v>688136.26</v>
      </c>
      <c r="P122" s="790">
        <f t="shared" si="41"/>
        <v>0</v>
      </c>
      <c r="Q122" s="791">
        <f t="shared" si="41"/>
        <v>1532045.6400000001</v>
      </c>
      <c r="R122" s="793"/>
      <c r="S122" s="794">
        <f>+S113+S107+S101+S95+S89+S83+S77+S71+S65+S58+S51</f>
        <v>0</v>
      </c>
      <c r="T122" s="790">
        <f>+T113+T107+T101+T95+T89+T83+T77+T71+T65+T58+T51</f>
        <v>0</v>
      </c>
      <c r="U122" s="791">
        <f>+U113+U107+U101+U95+U89+U83+U77+U71+U65+U58+U51</f>
        <v>0</v>
      </c>
      <c r="V122" s="790">
        <f>+V113+V107+V101+V95+V89+V83+V77+V71+V65+V58+V51</f>
        <v>0</v>
      </c>
      <c r="W122" s="731">
        <f>+W113+W107+W101+W95+W89+W83+W77+W71+W65+W58+W51</f>
        <v>0</v>
      </c>
      <c r="Y122" s="784"/>
      <c r="Z122" s="785"/>
      <c r="AA122" s="786"/>
    </row>
    <row r="123" spans="1:27" ht="30" customHeight="1" thickBot="1">
      <c r="A123" s="621">
        <f t="shared" si="29"/>
        <v>111</v>
      </c>
      <c r="B123" s="795" t="s">
        <v>172</v>
      </c>
      <c r="C123" s="796">
        <f aca="true" t="shared" si="42" ref="C123:Q123">C49+C122</f>
        <v>739</v>
      </c>
      <c r="D123" s="797">
        <f t="shared" si="42"/>
        <v>696463.33</v>
      </c>
      <c r="E123" s="796">
        <f>E49+E122</f>
        <v>3</v>
      </c>
      <c r="F123" s="797">
        <f>F49+F122</f>
        <v>6750.790000000001</v>
      </c>
      <c r="G123" s="796">
        <f t="shared" si="42"/>
        <v>742</v>
      </c>
      <c r="H123" s="797">
        <f t="shared" si="42"/>
        <v>703214.12</v>
      </c>
      <c r="I123" s="796">
        <f t="shared" si="42"/>
        <v>470</v>
      </c>
      <c r="J123" s="798">
        <f t="shared" si="42"/>
        <v>236723.69999999998</v>
      </c>
      <c r="K123" s="799">
        <f t="shared" si="42"/>
        <v>76</v>
      </c>
      <c r="L123" s="800">
        <f t="shared" si="42"/>
        <v>121575.94</v>
      </c>
      <c r="M123" s="801">
        <f t="shared" si="42"/>
        <v>0</v>
      </c>
      <c r="N123" s="799">
        <f t="shared" si="42"/>
        <v>648</v>
      </c>
      <c r="O123" s="802">
        <f t="shared" si="42"/>
        <v>688136.26</v>
      </c>
      <c r="P123" s="803">
        <f t="shared" si="42"/>
        <v>0</v>
      </c>
      <c r="Q123" s="801">
        <f t="shared" si="42"/>
        <v>1749650.02</v>
      </c>
      <c r="R123" s="793"/>
      <c r="S123" s="804">
        <f>S49+S122</f>
        <v>0</v>
      </c>
      <c r="T123" s="803">
        <f>T49+T122</f>
        <v>0</v>
      </c>
      <c r="U123" s="800">
        <f>U49+U122</f>
        <v>0</v>
      </c>
      <c r="V123" s="803">
        <f>V49+V122</f>
        <v>0</v>
      </c>
      <c r="W123" s="801">
        <f>W49+W122</f>
        <v>0</v>
      </c>
      <c r="Y123" s="784"/>
      <c r="Z123" s="785"/>
      <c r="AA123" s="786"/>
    </row>
    <row r="124" spans="1:27" ht="16.5" customHeight="1">
      <c r="A124" s="621">
        <f t="shared" si="29"/>
        <v>112</v>
      </c>
      <c r="B124" s="805" t="s">
        <v>114</v>
      </c>
      <c r="C124" s="806">
        <v>742</v>
      </c>
      <c r="D124" s="807">
        <v>61551</v>
      </c>
      <c r="E124" s="806"/>
      <c r="F124" s="807"/>
      <c r="G124" s="984">
        <f>C124+E124</f>
        <v>742</v>
      </c>
      <c r="H124" s="985">
        <f>D124+F124</f>
        <v>61551</v>
      </c>
      <c r="I124" s="808"/>
      <c r="J124" s="809"/>
      <c r="K124" s="806"/>
      <c r="L124" s="810"/>
      <c r="M124" s="807"/>
      <c r="N124" s="806"/>
      <c r="O124" s="811"/>
      <c r="P124" s="809"/>
      <c r="Q124" s="987">
        <f aca="true" t="shared" si="43" ref="Q124:Q132">H124+J124+L124+M124+O124+P124</f>
        <v>61551</v>
      </c>
      <c r="R124" s="793"/>
      <c r="S124" s="813"/>
      <c r="T124" s="780"/>
      <c r="U124" s="814"/>
      <c r="V124" s="780"/>
      <c r="W124" s="664">
        <f aca="true" t="shared" si="44" ref="W124:W132">SUM(S124:V124)</f>
        <v>0</v>
      </c>
      <c r="Y124" s="784"/>
      <c r="Z124" s="785"/>
      <c r="AA124" s="786"/>
    </row>
    <row r="125" spans="1:27" ht="16.5" customHeight="1">
      <c r="A125" s="621">
        <f t="shared" si="29"/>
        <v>113</v>
      </c>
      <c r="B125" s="815" t="s">
        <v>115</v>
      </c>
      <c r="C125" s="816"/>
      <c r="D125" s="817"/>
      <c r="E125" s="816"/>
      <c r="F125" s="818"/>
      <c r="G125" s="984"/>
      <c r="H125" s="985"/>
      <c r="I125" s="819">
        <v>5</v>
      </c>
      <c r="J125" s="820">
        <v>1570.36</v>
      </c>
      <c r="K125" s="816"/>
      <c r="L125" s="821"/>
      <c r="M125" s="818"/>
      <c r="N125" s="816">
        <v>5</v>
      </c>
      <c r="O125" s="822">
        <v>790</v>
      </c>
      <c r="P125" s="820"/>
      <c r="Q125" s="987">
        <f t="shared" si="43"/>
        <v>2360.3599999999997</v>
      </c>
      <c r="R125" s="680"/>
      <c r="S125" s="823"/>
      <c r="T125" s="824"/>
      <c r="U125" s="825"/>
      <c r="V125" s="824"/>
      <c r="W125" s="664">
        <f t="shared" si="44"/>
        <v>0</v>
      </c>
      <c r="Y125" s="826"/>
      <c r="Z125" s="827"/>
      <c r="AA125" s="827"/>
    </row>
    <row r="126" spans="1:27" ht="16.5" customHeight="1">
      <c r="A126" s="621">
        <f>A127+1</f>
        <v>115</v>
      </c>
      <c r="B126" s="815" t="s">
        <v>116</v>
      </c>
      <c r="C126" s="816"/>
      <c r="D126" s="817"/>
      <c r="E126" s="816"/>
      <c r="F126" s="818"/>
      <c r="G126" s="984"/>
      <c r="H126" s="985"/>
      <c r="I126" s="819">
        <v>1</v>
      </c>
      <c r="J126" s="820">
        <v>227.04</v>
      </c>
      <c r="K126" s="831">
        <v>2</v>
      </c>
      <c r="L126" s="832">
        <v>2236</v>
      </c>
      <c r="M126" s="812"/>
      <c r="N126" s="831">
        <v>2</v>
      </c>
      <c r="O126" s="833">
        <v>2236</v>
      </c>
      <c r="P126" s="834"/>
      <c r="Q126" s="987">
        <f t="shared" si="43"/>
        <v>4699.04</v>
      </c>
      <c r="R126" s="680"/>
      <c r="S126" s="681"/>
      <c r="T126" s="682"/>
      <c r="U126" s="677"/>
      <c r="V126" s="682"/>
      <c r="W126" s="664">
        <f>SUM(S126:V126)</f>
        <v>0</v>
      </c>
      <c r="Y126" s="835"/>
      <c r="Z126" s="827"/>
      <c r="AA126" s="680"/>
    </row>
    <row r="127" spans="1:27" ht="16.5" customHeight="1">
      <c r="A127" s="621">
        <f>A125+1</f>
        <v>114</v>
      </c>
      <c r="B127" s="815" t="s">
        <v>160</v>
      </c>
      <c r="C127" s="816"/>
      <c r="D127" s="817"/>
      <c r="E127" s="816"/>
      <c r="F127" s="818"/>
      <c r="G127" s="984"/>
      <c r="H127" s="985"/>
      <c r="I127" s="819"/>
      <c r="J127" s="820"/>
      <c r="K127" s="829"/>
      <c r="L127" s="821"/>
      <c r="M127" s="818"/>
      <c r="N127" s="816"/>
      <c r="O127" s="822"/>
      <c r="P127" s="820"/>
      <c r="Q127" s="987">
        <f t="shared" si="43"/>
        <v>0</v>
      </c>
      <c r="R127" s="680"/>
      <c r="S127" s="1007"/>
      <c r="T127" s="1006"/>
      <c r="U127" s="908"/>
      <c r="V127" s="1006"/>
      <c r="W127" s="664">
        <f t="shared" si="44"/>
        <v>0</v>
      </c>
      <c r="Y127" s="830"/>
      <c r="Z127" s="827"/>
      <c r="AA127" s="827"/>
    </row>
    <row r="128" spans="1:27" ht="16.5" customHeight="1">
      <c r="A128" s="621">
        <f>A126+1</f>
        <v>116</v>
      </c>
      <c r="B128" s="815" t="s">
        <v>161</v>
      </c>
      <c r="C128" s="816">
        <v>39</v>
      </c>
      <c r="D128" s="836">
        <v>3563.54</v>
      </c>
      <c r="E128" s="829"/>
      <c r="F128" s="818"/>
      <c r="G128" s="984">
        <f>C128+E128</f>
        <v>39</v>
      </c>
      <c r="H128" s="985">
        <f>D128+F128</f>
        <v>3563.54</v>
      </c>
      <c r="I128" s="819"/>
      <c r="J128" s="820"/>
      <c r="K128" s="829"/>
      <c r="L128" s="821"/>
      <c r="M128" s="818"/>
      <c r="N128" s="816"/>
      <c r="O128" s="822"/>
      <c r="P128" s="820"/>
      <c r="Q128" s="987">
        <f t="shared" si="43"/>
        <v>3563.54</v>
      </c>
      <c r="R128" s="680"/>
      <c r="S128" s="681"/>
      <c r="T128" s="682"/>
      <c r="U128" s="677"/>
      <c r="V128" s="682"/>
      <c r="W128" s="664">
        <f t="shared" si="44"/>
        <v>0</v>
      </c>
      <c r="Y128" s="835"/>
      <c r="Z128" s="827"/>
      <c r="AA128" s="680"/>
    </row>
    <row r="129" spans="1:27" ht="16.5" customHeight="1">
      <c r="A129" s="621">
        <f t="shared" si="29"/>
        <v>117</v>
      </c>
      <c r="B129" s="837" t="s">
        <v>118</v>
      </c>
      <c r="C129" s="838"/>
      <c r="D129" s="836"/>
      <c r="E129" s="838"/>
      <c r="F129" s="839"/>
      <c r="G129" s="984"/>
      <c r="H129" s="985"/>
      <c r="I129" s="840"/>
      <c r="J129" s="841"/>
      <c r="K129" s="842"/>
      <c r="L129" s="828"/>
      <c r="M129" s="817"/>
      <c r="N129" s="843"/>
      <c r="O129" s="844"/>
      <c r="P129" s="841"/>
      <c r="Q129" s="987">
        <f t="shared" si="43"/>
        <v>0</v>
      </c>
      <c r="R129" s="680"/>
      <c r="S129" s="681"/>
      <c r="T129" s="682"/>
      <c r="U129" s="677"/>
      <c r="V129" s="682"/>
      <c r="W129" s="664">
        <f t="shared" si="44"/>
        <v>0</v>
      </c>
      <c r="Y129" s="835"/>
      <c r="Z129" s="827"/>
      <c r="AA129" s="680"/>
    </row>
    <row r="130" spans="1:27" ht="16.5" customHeight="1">
      <c r="A130" s="621">
        <f t="shared" si="29"/>
        <v>118</v>
      </c>
      <c r="B130" s="837" t="s">
        <v>127</v>
      </c>
      <c r="C130" s="845"/>
      <c r="D130" s="846"/>
      <c r="E130" s="845"/>
      <c r="F130" s="847"/>
      <c r="G130" s="984"/>
      <c r="H130" s="985"/>
      <c r="I130" s="848"/>
      <c r="J130" s="849"/>
      <c r="K130" s="850"/>
      <c r="L130" s="851"/>
      <c r="M130" s="852"/>
      <c r="N130" s="853"/>
      <c r="O130" s="854"/>
      <c r="P130" s="849"/>
      <c r="Q130" s="987">
        <f t="shared" si="43"/>
        <v>0</v>
      </c>
      <c r="R130" s="680"/>
      <c r="S130" s="855"/>
      <c r="T130" s="856"/>
      <c r="U130" s="692"/>
      <c r="V130" s="856"/>
      <c r="W130" s="664">
        <f t="shared" si="44"/>
        <v>0</v>
      </c>
      <c r="Y130" s="835"/>
      <c r="Z130" s="827"/>
      <c r="AA130" s="680"/>
    </row>
    <row r="131" spans="1:27" ht="16.5" customHeight="1">
      <c r="A131" s="621">
        <f t="shared" si="29"/>
        <v>119</v>
      </c>
      <c r="B131" s="857" t="s">
        <v>119</v>
      </c>
      <c r="C131" s="845"/>
      <c r="D131" s="846"/>
      <c r="E131" s="845"/>
      <c r="F131" s="847"/>
      <c r="G131" s="984"/>
      <c r="H131" s="985"/>
      <c r="I131" s="848"/>
      <c r="J131" s="849"/>
      <c r="K131" s="850"/>
      <c r="L131" s="851"/>
      <c r="M131" s="852"/>
      <c r="N131" s="853"/>
      <c r="O131" s="854"/>
      <c r="P131" s="849"/>
      <c r="Q131" s="987">
        <f t="shared" si="43"/>
        <v>0</v>
      </c>
      <c r="R131" s="680"/>
      <c r="S131" s="855"/>
      <c r="T131" s="856"/>
      <c r="U131" s="692"/>
      <c r="V131" s="856"/>
      <c r="W131" s="664">
        <f t="shared" si="44"/>
        <v>0</v>
      </c>
      <c r="Y131" s="835"/>
      <c r="Z131" s="827"/>
      <c r="AA131" s="680"/>
    </row>
    <row r="132" spans="1:27" ht="16.5" customHeight="1" thickBot="1">
      <c r="A132" s="621">
        <f t="shared" si="29"/>
        <v>120</v>
      </c>
      <c r="B132" s="857" t="s">
        <v>162</v>
      </c>
      <c r="C132" s="845"/>
      <c r="D132" s="846"/>
      <c r="E132" s="850"/>
      <c r="F132" s="847"/>
      <c r="G132" s="984"/>
      <c r="H132" s="985"/>
      <c r="I132" s="848"/>
      <c r="J132" s="849"/>
      <c r="K132" s="850"/>
      <c r="L132" s="851"/>
      <c r="M132" s="852"/>
      <c r="N132" s="853"/>
      <c r="O132" s="854"/>
      <c r="P132" s="849"/>
      <c r="Q132" s="987">
        <f t="shared" si="43"/>
        <v>0</v>
      </c>
      <c r="R132" s="680"/>
      <c r="S132" s="708"/>
      <c r="T132" s="709"/>
      <c r="U132" s="710"/>
      <c r="V132" s="709"/>
      <c r="W132" s="664">
        <f t="shared" si="44"/>
        <v>0</v>
      </c>
      <c r="Y132" s="858"/>
      <c r="Z132" s="827"/>
      <c r="AA132" s="680"/>
    </row>
    <row r="133" spans="1:27" ht="30" customHeight="1" thickBot="1">
      <c r="A133" s="621">
        <f t="shared" si="29"/>
        <v>121</v>
      </c>
      <c r="B133" s="787" t="s">
        <v>120</v>
      </c>
      <c r="C133" s="725">
        <f>C125+C127+C126</f>
        <v>0</v>
      </c>
      <c r="D133" s="731">
        <f>SUM(D124:D132)</f>
        <v>65114.54</v>
      </c>
      <c r="E133" s="725">
        <f>E125+E127+E126</f>
        <v>0</v>
      </c>
      <c r="F133" s="731">
        <f>SUM(F124:F132)</f>
        <v>0</v>
      </c>
      <c r="G133" s="725">
        <f>G125+G127+G126</f>
        <v>0</v>
      </c>
      <c r="H133" s="731">
        <f>SUM(H124:H132)</f>
        <v>65114.54</v>
      </c>
      <c r="I133" s="725">
        <f>I125+I127+I126</f>
        <v>6</v>
      </c>
      <c r="J133" s="726">
        <f>SUM(J124:J132)</f>
        <v>1797.3999999999999</v>
      </c>
      <c r="K133" s="725">
        <f>K125+K127+K126</f>
        <v>2</v>
      </c>
      <c r="L133" s="730">
        <f>SUM(L124:L132)</f>
        <v>2236</v>
      </c>
      <c r="M133" s="731">
        <f>SUM(M124:M132)</f>
        <v>0</v>
      </c>
      <c r="N133" s="725">
        <f>N125+N127+N126</f>
        <v>7</v>
      </c>
      <c r="O133" s="732">
        <f>SUM(O124:O132)</f>
        <v>3026</v>
      </c>
      <c r="P133" s="726">
        <f>SUM(P124:P132)</f>
        <v>0</v>
      </c>
      <c r="Q133" s="731">
        <f>SUM(Q124:Q132)</f>
        <v>72173.93999999999</v>
      </c>
      <c r="R133" s="649"/>
      <c r="S133" s="859">
        <f>SUM(S124:S132)</f>
        <v>0</v>
      </c>
      <c r="T133" s="860">
        <f>SUM(T124:T132)</f>
        <v>0</v>
      </c>
      <c r="U133" s="861">
        <f>SUM(U124:U132)</f>
        <v>0</v>
      </c>
      <c r="V133" s="860">
        <f>SUM(V124:V132)</f>
        <v>0</v>
      </c>
      <c r="W133" s="703">
        <f>SUM(W124:W132)</f>
        <v>0</v>
      </c>
      <c r="Y133" s="862"/>
      <c r="Z133" s="827"/>
      <c r="AA133" s="827"/>
    </row>
    <row r="134" spans="1:27" ht="30" customHeight="1" thickBot="1">
      <c r="A134" s="621">
        <f t="shared" si="29"/>
        <v>122</v>
      </c>
      <c r="B134" s="863" t="s">
        <v>121</v>
      </c>
      <c r="C134" s="864">
        <v>742</v>
      </c>
      <c r="D134" s="865">
        <f aca="true" t="shared" si="45" ref="D134:Q134">D123+D133</f>
        <v>761577.87</v>
      </c>
      <c r="E134" s="864">
        <f>E123+E133</f>
        <v>3</v>
      </c>
      <c r="F134" s="865">
        <f>F123+F133</f>
        <v>6750.790000000001</v>
      </c>
      <c r="G134" s="864">
        <f t="shared" si="45"/>
        <v>742</v>
      </c>
      <c r="H134" s="865">
        <f t="shared" si="45"/>
        <v>768328.66</v>
      </c>
      <c r="I134" s="864">
        <f t="shared" si="45"/>
        <v>476</v>
      </c>
      <c r="J134" s="866">
        <f t="shared" si="45"/>
        <v>238521.09999999998</v>
      </c>
      <c r="K134" s="864">
        <f t="shared" si="45"/>
        <v>78</v>
      </c>
      <c r="L134" s="867">
        <f t="shared" si="45"/>
        <v>123811.94</v>
      </c>
      <c r="M134" s="865">
        <f t="shared" si="45"/>
        <v>0</v>
      </c>
      <c r="N134" s="864">
        <f t="shared" si="45"/>
        <v>655</v>
      </c>
      <c r="O134" s="868">
        <f t="shared" si="45"/>
        <v>691162.26</v>
      </c>
      <c r="P134" s="866">
        <f t="shared" si="45"/>
        <v>0</v>
      </c>
      <c r="Q134" s="865">
        <f t="shared" si="45"/>
        <v>1821823.96</v>
      </c>
      <c r="R134" s="869"/>
      <c r="S134" s="859">
        <f>S123+S133</f>
        <v>0</v>
      </c>
      <c r="T134" s="703">
        <f>+T123+T133</f>
        <v>0</v>
      </c>
      <c r="U134" s="861">
        <f>+U123+U133</f>
        <v>0</v>
      </c>
      <c r="V134" s="703">
        <f>+V123+V133</f>
        <v>0</v>
      </c>
      <c r="W134" s="703">
        <f>SUM(W123+W133)</f>
        <v>0</v>
      </c>
      <c r="Z134" s="870"/>
      <c r="AA134" s="649"/>
    </row>
    <row r="135" spans="4:27" ht="14.25">
      <c r="D135" s="871"/>
      <c r="Q135" s="871"/>
      <c r="R135" s="862"/>
      <c r="Z135" s="872"/>
      <c r="AA135" s="869"/>
    </row>
    <row r="136" spans="12:17" ht="15">
      <c r="L136" s="871"/>
      <c r="O136" s="871"/>
      <c r="Q136" s="986">
        <v>1821823.96</v>
      </c>
    </row>
    <row r="138" ht="12.75">
      <c r="Q138" s="873"/>
    </row>
    <row r="139" ht="12.75">
      <c r="Q139" s="873"/>
    </row>
    <row r="140" ht="12.75">
      <c r="D140" s="871"/>
    </row>
  </sheetData>
  <sheetProtection/>
  <mergeCells count="34">
    <mergeCell ref="B1:D1"/>
    <mergeCell ref="T9:T11"/>
    <mergeCell ref="V9:V11"/>
    <mergeCell ref="B50:Q50"/>
    <mergeCell ref="S50:W50"/>
    <mergeCell ref="U9:U11"/>
    <mergeCell ref="W9:W11"/>
    <mergeCell ref="Q9:Q11"/>
    <mergeCell ref="S9:S11"/>
    <mergeCell ref="G9:G11"/>
    <mergeCell ref="B12:Q12"/>
    <mergeCell ref="S12:W12"/>
    <mergeCell ref="M9:M11"/>
    <mergeCell ref="N9:N11"/>
    <mergeCell ref="O9:O11"/>
    <mergeCell ref="P9:P11"/>
    <mergeCell ref="J9:J11"/>
    <mergeCell ref="K9:K11"/>
    <mergeCell ref="AA9:AA11"/>
    <mergeCell ref="L9:L11"/>
    <mergeCell ref="E9:E11"/>
    <mergeCell ref="F9:F11"/>
    <mergeCell ref="H9:H11"/>
    <mergeCell ref="I9:I11"/>
    <mergeCell ref="B2:AA2"/>
    <mergeCell ref="B7:B11"/>
    <mergeCell ref="S7:W7"/>
    <mergeCell ref="C8:Q8"/>
    <mergeCell ref="S8:W8"/>
    <mergeCell ref="Y8:AA8"/>
    <mergeCell ref="Y9:Y11"/>
    <mergeCell ref="Z9:Z11"/>
    <mergeCell ref="C9:C11"/>
    <mergeCell ref="D9:D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40"/>
  <sheetViews>
    <sheetView zoomScale="75" zoomScaleNormal="75" zoomScalePageLayoutView="0" workbookViewId="0" topLeftCell="K115">
      <selection activeCell="O109" sqref="O109"/>
    </sheetView>
  </sheetViews>
  <sheetFormatPr defaultColWidth="11.421875" defaultRowHeight="15"/>
  <cols>
    <col min="1" max="1" width="4.8515625" style="621" customWidth="1"/>
    <col min="2" max="2" width="37.421875" style="621" customWidth="1"/>
    <col min="3" max="3" width="6.57421875" style="621" customWidth="1"/>
    <col min="4" max="4" width="18.421875" style="621" customWidth="1"/>
    <col min="5" max="5" width="6.57421875" style="621" customWidth="1"/>
    <col min="6" max="6" width="18.28125" style="621" customWidth="1"/>
    <col min="7" max="7" width="6.57421875" style="621" customWidth="1"/>
    <col min="8" max="8" width="18.28125" style="621" customWidth="1"/>
    <col min="9" max="9" width="6.57421875" style="621" customWidth="1"/>
    <col min="10" max="10" width="18.28125" style="621" customWidth="1"/>
    <col min="11" max="11" width="6.57421875" style="621" customWidth="1"/>
    <col min="12" max="12" width="18.28125" style="621" customWidth="1"/>
    <col min="13" max="13" width="13.8515625" style="621" customWidth="1"/>
    <col min="14" max="14" width="6.57421875" style="621" customWidth="1"/>
    <col min="15" max="15" width="18.421875" style="621" customWidth="1"/>
    <col min="16" max="16" width="13.7109375" style="621" customWidth="1"/>
    <col min="17" max="17" width="21.140625" style="621" customWidth="1"/>
    <col min="18" max="18" width="2.8515625" style="621" customWidth="1"/>
    <col min="19" max="19" width="8.421875" style="621" customWidth="1"/>
    <col min="20" max="20" width="16.00390625" style="621" customWidth="1"/>
    <col min="21" max="21" width="8.421875" style="621" customWidth="1"/>
    <col min="22" max="22" width="17.140625" style="621" customWidth="1"/>
    <col min="23" max="23" width="17.00390625" style="621" customWidth="1"/>
    <col min="24" max="24" width="2.8515625" style="621" customWidth="1"/>
    <col min="25" max="25" width="37.140625" style="621" customWidth="1"/>
    <col min="26" max="26" width="6.57421875" style="621" customWidth="1"/>
    <col min="27" max="27" width="18.28125" style="621" customWidth="1"/>
    <col min="28" max="16384" width="11.421875" style="621" customWidth="1"/>
  </cols>
  <sheetData>
    <row r="1" spans="2:26" ht="12.75">
      <c r="B1" s="1235" t="s">
        <v>0</v>
      </c>
      <c r="C1" s="1235"/>
      <c r="D1" s="1235"/>
      <c r="E1" s="623"/>
      <c r="F1" s="623"/>
      <c r="G1" s="623"/>
      <c r="H1" s="623"/>
      <c r="I1" s="623"/>
      <c r="J1" s="623"/>
      <c r="K1" s="622"/>
      <c r="L1" s="622"/>
      <c r="M1" s="622"/>
      <c r="N1" s="622"/>
      <c r="O1" s="622"/>
      <c r="P1" s="623"/>
      <c r="Q1" s="623"/>
      <c r="R1" s="623"/>
      <c r="S1" s="623"/>
      <c r="T1" s="623"/>
      <c r="U1" s="623"/>
      <c r="V1" s="623"/>
      <c r="W1" s="623"/>
      <c r="Z1" s="624" t="s">
        <v>142</v>
      </c>
    </row>
    <row r="2" spans="2:27" s="625" customFormat="1" ht="18">
      <c r="B2" s="1202" t="s">
        <v>173</v>
      </c>
      <c r="C2" s="1202"/>
      <c r="D2" s="1202"/>
      <c r="E2" s="1202"/>
      <c r="F2" s="1202"/>
      <c r="G2" s="1202"/>
      <c r="H2" s="1202"/>
      <c r="I2" s="1202"/>
      <c r="J2" s="1202"/>
      <c r="K2" s="1202"/>
      <c r="L2" s="1202"/>
      <c r="M2" s="1202"/>
      <c r="N2" s="1202"/>
      <c r="O2" s="1202"/>
      <c r="P2" s="1202"/>
      <c r="Q2" s="1202"/>
      <c r="R2" s="1202"/>
      <c r="S2" s="1202"/>
      <c r="T2" s="1202"/>
      <c r="U2" s="1202"/>
      <c r="V2" s="1202"/>
      <c r="W2" s="1202"/>
      <c r="X2" s="1202"/>
      <c r="Y2" s="1202"/>
      <c r="Z2" s="1202"/>
      <c r="AA2" s="1202"/>
    </row>
    <row r="3" spans="2:23" ht="12.75">
      <c r="B3" s="626" t="s">
        <v>123</v>
      </c>
      <c r="C3" s="627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9"/>
      <c r="S3" s="629"/>
      <c r="T3" s="629"/>
      <c r="U3" s="629"/>
      <c r="V3" s="629"/>
      <c r="W3" s="629"/>
    </row>
    <row r="4" spans="2:18" ht="12.75">
      <c r="B4" s="626" t="s">
        <v>124</v>
      </c>
      <c r="C4" s="627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Q4" s="628"/>
      <c r="R4" s="628"/>
    </row>
    <row r="5" spans="2:23" ht="16.5" customHeight="1" thickBot="1">
      <c r="B5" s="630" t="s">
        <v>166</v>
      </c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0"/>
      <c r="O5" s="630"/>
      <c r="P5" s="630"/>
      <c r="Q5" s="630"/>
      <c r="R5" s="628"/>
      <c r="W5" s="626"/>
    </row>
    <row r="6" spans="2:27" ht="16.5" customHeight="1" hidden="1" thickBot="1">
      <c r="B6" s="621">
        <v>1</v>
      </c>
      <c r="C6" s="621">
        <f>B6+1</f>
        <v>2</v>
      </c>
      <c r="D6" s="621">
        <f aca="true" t="shared" si="0" ref="D6:AA6">C6+1</f>
        <v>3</v>
      </c>
      <c r="E6" s="621">
        <f>D6+1</f>
        <v>4</v>
      </c>
      <c r="F6" s="621">
        <f>E6+1</f>
        <v>5</v>
      </c>
      <c r="G6" s="621">
        <f t="shared" si="0"/>
        <v>6</v>
      </c>
      <c r="H6" s="621">
        <f t="shared" si="0"/>
        <v>7</v>
      </c>
      <c r="I6" s="621">
        <f t="shared" si="0"/>
        <v>8</v>
      </c>
      <c r="J6" s="621">
        <f t="shared" si="0"/>
        <v>9</v>
      </c>
      <c r="K6" s="621">
        <f t="shared" si="0"/>
        <v>10</v>
      </c>
      <c r="L6" s="621">
        <f t="shared" si="0"/>
        <v>11</v>
      </c>
      <c r="M6" s="621">
        <f t="shared" si="0"/>
        <v>12</v>
      </c>
      <c r="N6" s="621">
        <f t="shared" si="0"/>
        <v>13</v>
      </c>
      <c r="O6" s="621">
        <f t="shared" si="0"/>
        <v>14</v>
      </c>
      <c r="P6" s="621">
        <f t="shared" si="0"/>
        <v>15</v>
      </c>
      <c r="Q6" s="621">
        <f t="shared" si="0"/>
        <v>16</v>
      </c>
      <c r="R6" s="621">
        <f t="shared" si="0"/>
        <v>17</v>
      </c>
      <c r="S6" s="621">
        <f t="shared" si="0"/>
        <v>18</v>
      </c>
      <c r="T6" s="621">
        <f t="shared" si="0"/>
        <v>19</v>
      </c>
      <c r="U6" s="621">
        <f t="shared" si="0"/>
        <v>20</v>
      </c>
      <c r="V6" s="621">
        <f t="shared" si="0"/>
        <v>21</v>
      </c>
      <c r="W6" s="621">
        <f t="shared" si="0"/>
        <v>22</v>
      </c>
      <c r="X6" s="621">
        <f t="shared" si="0"/>
        <v>23</v>
      </c>
      <c r="Y6" s="621">
        <f t="shared" si="0"/>
        <v>24</v>
      </c>
      <c r="Z6" s="621">
        <f t="shared" si="0"/>
        <v>25</v>
      </c>
      <c r="AA6" s="621">
        <f t="shared" si="0"/>
        <v>26</v>
      </c>
    </row>
    <row r="7" spans="2:27" ht="21" customHeight="1" thickBot="1">
      <c r="B7" s="1203" t="s">
        <v>1</v>
      </c>
      <c r="C7" s="631" t="s">
        <v>2</v>
      </c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3"/>
      <c r="R7" s="634"/>
      <c r="S7" s="1205" t="s">
        <v>3</v>
      </c>
      <c r="T7" s="1206"/>
      <c r="U7" s="1206"/>
      <c r="V7" s="1206"/>
      <c r="W7" s="1207"/>
      <c r="X7" s="635"/>
      <c r="Y7" s="631" t="s">
        <v>2</v>
      </c>
      <c r="Z7" s="632"/>
      <c r="AA7" s="636"/>
    </row>
    <row r="8" spans="2:27" ht="21" customHeight="1" thickBot="1">
      <c r="B8" s="1204"/>
      <c r="C8" s="1208" t="s">
        <v>4</v>
      </c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10"/>
      <c r="R8" s="637"/>
      <c r="S8" s="1211"/>
      <c r="T8" s="1212"/>
      <c r="U8" s="1212"/>
      <c r="V8" s="1212"/>
      <c r="W8" s="1213"/>
      <c r="X8" s="635"/>
      <c r="Y8" s="1205" t="s">
        <v>5</v>
      </c>
      <c r="Z8" s="1214"/>
      <c r="AA8" s="1215"/>
    </row>
    <row r="9" spans="2:27" ht="21" customHeight="1">
      <c r="B9" s="1204"/>
      <c r="C9" s="1219" t="s">
        <v>6</v>
      </c>
      <c r="D9" s="1219" t="s">
        <v>7</v>
      </c>
      <c r="E9" s="1219" t="s">
        <v>6</v>
      </c>
      <c r="F9" s="1219" t="s">
        <v>9</v>
      </c>
      <c r="G9" s="1251" t="s">
        <v>10</v>
      </c>
      <c r="H9" s="1225" t="s">
        <v>11</v>
      </c>
      <c r="I9" s="1228" t="s">
        <v>8</v>
      </c>
      <c r="J9" s="1219" t="s">
        <v>12</v>
      </c>
      <c r="K9" s="1228" t="s">
        <v>8</v>
      </c>
      <c r="L9" s="1219" t="s">
        <v>13</v>
      </c>
      <c r="M9" s="1219" t="s">
        <v>167</v>
      </c>
      <c r="N9" s="1228" t="s">
        <v>8</v>
      </c>
      <c r="O9" s="1219" t="s">
        <v>174</v>
      </c>
      <c r="P9" s="1219" t="s">
        <v>168</v>
      </c>
      <c r="Q9" s="1219" t="s">
        <v>17</v>
      </c>
      <c r="R9" s="638"/>
      <c r="S9" s="1248" t="s">
        <v>18</v>
      </c>
      <c r="T9" s="1236" t="s">
        <v>169</v>
      </c>
      <c r="U9" s="1236" t="s">
        <v>19</v>
      </c>
      <c r="V9" s="1236" t="s">
        <v>170</v>
      </c>
      <c r="W9" s="1245" t="s">
        <v>20</v>
      </c>
      <c r="X9" s="635"/>
      <c r="Y9" s="1203" t="s">
        <v>1</v>
      </c>
      <c r="Z9" s="1216" t="s">
        <v>8</v>
      </c>
      <c r="AA9" s="1222" t="s">
        <v>21</v>
      </c>
    </row>
    <row r="10" spans="2:27" ht="21" customHeight="1">
      <c r="B10" s="1204"/>
      <c r="C10" s="1220"/>
      <c r="D10" s="1220"/>
      <c r="E10" s="1220"/>
      <c r="F10" s="1220"/>
      <c r="G10" s="1252"/>
      <c r="H10" s="1226"/>
      <c r="I10" s="1220"/>
      <c r="J10" s="1220"/>
      <c r="K10" s="1220"/>
      <c r="L10" s="1220"/>
      <c r="M10" s="1220"/>
      <c r="N10" s="1220"/>
      <c r="O10" s="1220"/>
      <c r="P10" s="1220"/>
      <c r="Q10" s="1220"/>
      <c r="R10" s="639"/>
      <c r="S10" s="1249"/>
      <c r="T10" s="1237"/>
      <c r="U10" s="1237"/>
      <c r="V10" s="1237"/>
      <c r="W10" s="1246"/>
      <c r="X10" s="635"/>
      <c r="Y10" s="1204"/>
      <c r="Z10" s="1217"/>
      <c r="AA10" s="1223"/>
    </row>
    <row r="11" spans="2:27" ht="21" customHeight="1" thickBot="1">
      <c r="B11" s="1204"/>
      <c r="C11" s="1221"/>
      <c r="D11" s="1221"/>
      <c r="E11" s="1221"/>
      <c r="F11" s="1221"/>
      <c r="G11" s="1253"/>
      <c r="H11" s="1227"/>
      <c r="I11" s="1221"/>
      <c r="J11" s="1221"/>
      <c r="K11" s="1221"/>
      <c r="L11" s="1221"/>
      <c r="M11" s="1221"/>
      <c r="N11" s="1221"/>
      <c r="O11" s="1221"/>
      <c r="P11" s="1221"/>
      <c r="Q11" s="1221"/>
      <c r="R11" s="639"/>
      <c r="S11" s="1250"/>
      <c r="T11" s="1238"/>
      <c r="U11" s="1238"/>
      <c r="V11" s="1238"/>
      <c r="W11" s="1247"/>
      <c r="X11" s="635"/>
      <c r="Y11" s="1204"/>
      <c r="Z11" s="1218"/>
      <c r="AA11" s="1224"/>
    </row>
    <row r="12" spans="2:27" ht="26.25" customHeight="1" thickBot="1">
      <c r="B12" s="1229" t="s">
        <v>26</v>
      </c>
      <c r="C12" s="1230"/>
      <c r="D12" s="1230"/>
      <c r="E12" s="1230"/>
      <c r="F12" s="1230"/>
      <c r="G12" s="1230"/>
      <c r="H12" s="1230"/>
      <c r="I12" s="1230"/>
      <c r="J12" s="1230"/>
      <c r="K12" s="1230"/>
      <c r="L12" s="1230"/>
      <c r="M12" s="1230"/>
      <c r="N12" s="1230"/>
      <c r="O12" s="1230"/>
      <c r="P12" s="1230"/>
      <c r="Q12" s="1231"/>
      <c r="R12" s="639"/>
      <c r="S12" s="1232" t="s">
        <v>26</v>
      </c>
      <c r="T12" s="1233"/>
      <c r="U12" s="1233"/>
      <c r="V12" s="1233"/>
      <c r="W12" s="1234"/>
      <c r="Y12" s="640" t="s">
        <v>26</v>
      </c>
      <c r="Z12" s="641"/>
      <c r="AA12" s="642"/>
    </row>
    <row r="13" spans="1:27" ht="21" customHeight="1" thickBot="1">
      <c r="A13" s="621">
        <v>1</v>
      </c>
      <c r="B13" s="643" t="s">
        <v>27</v>
      </c>
      <c r="C13" s="644">
        <f aca="true" t="shared" si="1" ref="C13:Q13">SUM(C14:C22)</f>
        <v>11</v>
      </c>
      <c r="D13" s="645">
        <f t="shared" si="1"/>
        <v>21290.07</v>
      </c>
      <c r="E13" s="644">
        <f>SUM(E14:E22)</f>
        <v>0</v>
      </c>
      <c r="F13" s="646">
        <f>SUM(F14:F22)</f>
        <v>0</v>
      </c>
      <c r="G13" s="644">
        <f t="shared" si="1"/>
        <v>11</v>
      </c>
      <c r="H13" s="646">
        <f t="shared" si="1"/>
        <v>21290.07</v>
      </c>
      <c r="I13" s="644">
        <f t="shared" si="1"/>
        <v>0</v>
      </c>
      <c r="J13" s="645">
        <f t="shared" si="1"/>
        <v>0</v>
      </c>
      <c r="K13" s="644">
        <f t="shared" si="1"/>
        <v>12</v>
      </c>
      <c r="L13" s="647">
        <f t="shared" si="1"/>
        <v>49597.28</v>
      </c>
      <c r="M13" s="645">
        <f t="shared" si="1"/>
        <v>0</v>
      </c>
      <c r="N13" s="644">
        <f t="shared" si="1"/>
        <v>0</v>
      </c>
      <c r="O13" s="648">
        <f t="shared" si="1"/>
        <v>0</v>
      </c>
      <c r="P13" s="645">
        <f t="shared" si="1"/>
        <v>0</v>
      </c>
      <c r="Q13" s="645">
        <f t="shared" si="1"/>
        <v>70887.35</v>
      </c>
      <c r="R13" s="649"/>
      <c r="S13" s="650">
        <f>SUM(S14:S22)</f>
        <v>0</v>
      </c>
      <c r="T13" s="651">
        <f>SUM(T14:T22)</f>
        <v>2200</v>
      </c>
      <c r="U13" s="652">
        <f>SUM(U14:U22)</f>
        <v>0</v>
      </c>
      <c r="V13" s="651">
        <f>SUM(V14:V22)</f>
        <v>0</v>
      </c>
      <c r="W13" s="645">
        <f>SUM(W14:W22)</f>
        <v>2200</v>
      </c>
      <c r="Y13" s="653" t="s">
        <v>27</v>
      </c>
      <c r="Z13" s="654">
        <f>SUM(Z14:Z22)</f>
        <v>4</v>
      </c>
      <c r="AA13" s="655">
        <f>SUM(AA14:AA22)</f>
        <v>6359.27</v>
      </c>
    </row>
    <row r="14" spans="1:27" ht="16.5" customHeight="1">
      <c r="A14" s="621">
        <f aca="true" t="shared" si="2" ref="A14:A77">A13+1</f>
        <v>2</v>
      </c>
      <c r="B14" s="656" t="s">
        <v>28</v>
      </c>
      <c r="C14" s="657"/>
      <c r="D14" s="658"/>
      <c r="E14" s="657"/>
      <c r="F14" s="659"/>
      <c r="G14" s="980"/>
      <c r="H14" s="981"/>
      <c r="I14" s="657"/>
      <c r="J14" s="660"/>
      <c r="K14" s="657"/>
      <c r="L14" s="661"/>
      <c r="M14" s="658"/>
      <c r="N14" s="662"/>
      <c r="O14" s="663"/>
      <c r="P14" s="660"/>
      <c r="Q14" s="983">
        <f aca="true" t="shared" si="3" ref="Q14:Q48">H14+J14+L14+M14+O14+P14</f>
        <v>0</v>
      </c>
      <c r="R14" s="649"/>
      <c r="S14" s="665"/>
      <c r="T14" s="666"/>
      <c r="U14" s="667"/>
      <c r="V14" s="666"/>
      <c r="W14" s="664">
        <f aca="true" t="shared" si="4" ref="W14:W22">SUM(S14:V14)</f>
        <v>0</v>
      </c>
      <c r="Y14" s="668"/>
      <c r="Z14" s="669"/>
      <c r="AA14" s="670"/>
    </row>
    <row r="15" spans="1:27" ht="16.5" customHeight="1">
      <c r="A15" s="621">
        <f t="shared" si="2"/>
        <v>3</v>
      </c>
      <c r="B15" s="671" t="s">
        <v>29</v>
      </c>
      <c r="C15" s="672"/>
      <c r="D15" s="673"/>
      <c r="E15" s="672"/>
      <c r="F15" s="675"/>
      <c r="G15" s="672"/>
      <c r="H15" s="673"/>
      <c r="I15" s="672"/>
      <c r="J15" s="676"/>
      <c r="K15" s="672"/>
      <c r="L15" s="677"/>
      <c r="M15" s="673"/>
      <c r="N15" s="678"/>
      <c r="O15" s="679"/>
      <c r="P15" s="676"/>
      <c r="Q15" s="983">
        <f t="shared" si="3"/>
        <v>0</v>
      </c>
      <c r="R15" s="680"/>
      <c r="S15" s="681"/>
      <c r="T15" s="682"/>
      <c r="U15" s="677"/>
      <c r="V15" s="682"/>
      <c r="W15" s="664">
        <f t="shared" si="4"/>
        <v>0</v>
      </c>
      <c r="Y15" s="683" t="s">
        <v>29</v>
      </c>
      <c r="Z15" s="684"/>
      <c r="AA15" s="685"/>
    </row>
    <row r="16" spans="1:27" ht="16.5" customHeight="1">
      <c r="A16" s="621">
        <f t="shared" si="2"/>
        <v>4</v>
      </c>
      <c r="B16" s="671" t="s">
        <v>30</v>
      </c>
      <c r="C16" s="672"/>
      <c r="D16" s="673"/>
      <c r="E16" s="672"/>
      <c r="F16" s="675"/>
      <c r="G16" s="672"/>
      <c r="H16" s="673"/>
      <c r="I16" s="672"/>
      <c r="J16" s="676"/>
      <c r="K16" s="672"/>
      <c r="L16" s="677"/>
      <c r="M16" s="673"/>
      <c r="N16" s="678"/>
      <c r="O16" s="679"/>
      <c r="P16" s="676"/>
      <c r="Q16" s="983">
        <f t="shared" si="3"/>
        <v>0</v>
      </c>
      <c r="R16" s="680"/>
      <c r="S16" s="681"/>
      <c r="T16" s="682"/>
      <c r="U16" s="677"/>
      <c r="V16" s="682"/>
      <c r="W16" s="664">
        <f t="shared" si="4"/>
        <v>0</v>
      </c>
      <c r="Y16" s="683" t="s">
        <v>30</v>
      </c>
      <c r="Z16" s="684"/>
      <c r="AA16" s="685"/>
    </row>
    <row r="17" spans="1:27" ht="16.5" customHeight="1">
      <c r="A17" s="621">
        <f t="shared" si="2"/>
        <v>5</v>
      </c>
      <c r="B17" s="671" t="s">
        <v>31</v>
      </c>
      <c r="C17" s="672"/>
      <c r="D17" s="673"/>
      <c r="E17" s="672"/>
      <c r="F17" s="675"/>
      <c r="G17" s="672"/>
      <c r="H17" s="673"/>
      <c r="I17" s="672"/>
      <c r="J17" s="676"/>
      <c r="K17" s="672"/>
      <c r="L17" s="677"/>
      <c r="M17" s="673"/>
      <c r="N17" s="678"/>
      <c r="O17" s="679"/>
      <c r="P17" s="676"/>
      <c r="Q17" s="983">
        <f t="shared" si="3"/>
        <v>0</v>
      </c>
      <c r="R17" s="680"/>
      <c r="S17" s="681"/>
      <c r="T17" s="682"/>
      <c r="U17" s="677"/>
      <c r="V17" s="682"/>
      <c r="W17" s="664">
        <f t="shared" si="4"/>
        <v>0</v>
      </c>
      <c r="Y17" s="683" t="s">
        <v>31</v>
      </c>
      <c r="Z17" s="684"/>
      <c r="AA17" s="685"/>
    </row>
    <row r="18" spans="1:27" ht="16.5" customHeight="1">
      <c r="A18" s="621">
        <f t="shared" si="2"/>
        <v>6</v>
      </c>
      <c r="B18" s="671" t="s">
        <v>32</v>
      </c>
      <c r="C18" s="672">
        <v>1</v>
      </c>
      <c r="D18" s="673">
        <v>3717.44</v>
      </c>
      <c r="E18" s="672"/>
      <c r="F18" s="675"/>
      <c r="G18" s="988">
        <f aca="true" t="shared" si="5" ref="G18:H20">C18+E18</f>
        <v>1</v>
      </c>
      <c r="H18" s="985">
        <f t="shared" si="5"/>
        <v>3717.44</v>
      </c>
      <c r="I18" s="672"/>
      <c r="J18" s="676"/>
      <c r="K18" s="672">
        <v>1</v>
      </c>
      <c r="L18" s="677">
        <v>8658</v>
      </c>
      <c r="M18" s="673"/>
      <c r="N18" s="678"/>
      <c r="O18" s="679"/>
      <c r="P18" s="676"/>
      <c r="Q18" s="983">
        <f t="shared" si="3"/>
        <v>12375.44</v>
      </c>
      <c r="R18" s="680"/>
      <c r="S18" s="681"/>
      <c r="T18" s="682">
        <v>200</v>
      </c>
      <c r="U18" s="677"/>
      <c r="V18" s="682"/>
      <c r="W18" s="664">
        <f t="shared" si="4"/>
        <v>200</v>
      </c>
      <c r="Y18" s="683" t="s">
        <v>32</v>
      </c>
      <c r="Z18" s="684"/>
      <c r="AA18" s="685"/>
    </row>
    <row r="19" spans="1:27" ht="16.5" customHeight="1">
      <c r="A19" s="621">
        <f t="shared" si="2"/>
        <v>7</v>
      </c>
      <c r="B19" s="671" t="s">
        <v>33</v>
      </c>
      <c r="C19" s="672">
        <v>3</v>
      </c>
      <c r="D19" s="673">
        <v>5356.33</v>
      </c>
      <c r="E19" s="672"/>
      <c r="F19" s="675"/>
      <c r="G19" s="988">
        <f t="shared" si="5"/>
        <v>3</v>
      </c>
      <c r="H19" s="985">
        <f t="shared" si="5"/>
        <v>5356.33</v>
      </c>
      <c r="I19" s="672"/>
      <c r="J19" s="676"/>
      <c r="K19" s="672">
        <v>4</v>
      </c>
      <c r="L19" s="677">
        <v>16762</v>
      </c>
      <c r="M19" s="673"/>
      <c r="N19" s="678"/>
      <c r="O19" s="679"/>
      <c r="P19" s="676"/>
      <c r="Q19" s="983">
        <f t="shared" si="3"/>
        <v>22118.33</v>
      </c>
      <c r="R19" s="680"/>
      <c r="S19" s="681"/>
      <c r="T19" s="682">
        <v>600</v>
      </c>
      <c r="U19" s="677"/>
      <c r="V19" s="682"/>
      <c r="W19" s="664">
        <f t="shared" si="4"/>
        <v>600</v>
      </c>
      <c r="Y19" s="683" t="s">
        <v>33</v>
      </c>
      <c r="Z19" s="684">
        <v>1</v>
      </c>
      <c r="AA19" s="685">
        <v>2007.01</v>
      </c>
    </row>
    <row r="20" spans="1:27" ht="16.5" customHeight="1">
      <c r="A20" s="621">
        <f t="shared" si="2"/>
        <v>8</v>
      </c>
      <c r="B20" s="671" t="s">
        <v>34</v>
      </c>
      <c r="C20" s="672">
        <v>7</v>
      </c>
      <c r="D20" s="673">
        <v>12216.3</v>
      </c>
      <c r="E20" s="672"/>
      <c r="F20" s="675"/>
      <c r="G20" s="988">
        <f t="shared" si="5"/>
        <v>7</v>
      </c>
      <c r="H20" s="985">
        <f t="shared" si="5"/>
        <v>12216.3</v>
      </c>
      <c r="I20" s="672"/>
      <c r="J20" s="676"/>
      <c r="K20" s="672">
        <v>7</v>
      </c>
      <c r="L20" s="677">
        <v>24177.28</v>
      </c>
      <c r="M20" s="673"/>
      <c r="N20" s="678"/>
      <c r="O20" s="679"/>
      <c r="P20" s="676"/>
      <c r="Q20" s="983">
        <f t="shared" si="3"/>
        <v>36393.58</v>
      </c>
      <c r="R20" s="680"/>
      <c r="S20" s="681"/>
      <c r="T20" s="682">
        <v>1400</v>
      </c>
      <c r="U20" s="677"/>
      <c r="V20" s="682"/>
      <c r="W20" s="664">
        <f t="shared" si="4"/>
        <v>1400</v>
      </c>
      <c r="Y20" s="683" t="s">
        <v>34</v>
      </c>
      <c r="Z20" s="684">
        <v>1</v>
      </c>
      <c r="AA20" s="685">
        <v>2701.49</v>
      </c>
    </row>
    <row r="21" spans="1:27" ht="16.5" customHeight="1">
      <c r="A21" s="621">
        <f t="shared" si="2"/>
        <v>9</v>
      </c>
      <c r="B21" s="671" t="s">
        <v>35</v>
      </c>
      <c r="C21" s="672"/>
      <c r="D21" s="673"/>
      <c r="E21" s="672"/>
      <c r="F21" s="675"/>
      <c r="G21" s="672"/>
      <c r="H21" s="673"/>
      <c r="I21" s="672"/>
      <c r="J21" s="676"/>
      <c r="K21" s="672"/>
      <c r="L21" s="677"/>
      <c r="M21" s="673"/>
      <c r="N21" s="678"/>
      <c r="O21" s="679"/>
      <c r="P21" s="676"/>
      <c r="Q21" s="983">
        <f t="shared" si="3"/>
        <v>0</v>
      </c>
      <c r="R21" s="680"/>
      <c r="S21" s="681"/>
      <c r="T21" s="682"/>
      <c r="U21" s="677"/>
      <c r="V21" s="682"/>
      <c r="W21" s="664">
        <f t="shared" si="4"/>
        <v>0</v>
      </c>
      <c r="Y21" s="683" t="s">
        <v>35</v>
      </c>
      <c r="Z21" s="684"/>
      <c r="AA21" s="685"/>
    </row>
    <row r="22" spans="1:27" ht="16.5" customHeight="1" thickBot="1">
      <c r="A22" s="621">
        <f t="shared" si="2"/>
        <v>10</v>
      </c>
      <c r="B22" s="686" t="s">
        <v>36</v>
      </c>
      <c r="C22" s="687"/>
      <c r="D22" s="688"/>
      <c r="E22" s="687"/>
      <c r="F22" s="690"/>
      <c r="G22" s="722"/>
      <c r="H22" s="982"/>
      <c r="I22" s="687"/>
      <c r="J22" s="691"/>
      <c r="K22" s="687"/>
      <c r="L22" s="692"/>
      <c r="M22" s="688"/>
      <c r="N22" s="693"/>
      <c r="O22" s="694"/>
      <c r="P22" s="691"/>
      <c r="Q22" s="983">
        <f t="shared" si="3"/>
        <v>0</v>
      </c>
      <c r="R22" s="680"/>
      <c r="S22" s="681"/>
      <c r="T22" s="682"/>
      <c r="U22" s="677"/>
      <c r="V22" s="682"/>
      <c r="W22" s="664">
        <f t="shared" si="4"/>
        <v>0</v>
      </c>
      <c r="Y22" s="683" t="s">
        <v>36</v>
      </c>
      <c r="Z22" s="684">
        <v>2</v>
      </c>
      <c r="AA22" s="685">
        <v>1650.77</v>
      </c>
    </row>
    <row r="23" spans="1:27" ht="21" customHeight="1" thickBot="1">
      <c r="A23" s="621">
        <f t="shared" si="2"/>
        <v>11</v>
      </c>
      <c r="B23" s="643" t="s">
        <v>37</v>
      </c>
      <c r="C23" s="644">
        <f aca="true" t="shared" si="6" ref="C23:I23">SUM(C24:C29)</f>
        <v>13</v>
      </c>
      <c r="D23" s="695">
        <f t="shared" si="6"/>
        <v>9143.84</v>
      </c>
      <c r="E23" s="696">
        <f t="shared" si="6"/>
        <v>0</v>
      </c>
      <c r="F23" s="697">
        <f t="shared" si="6"/>
        <v>0</v>
      </c>
      <c r="G23" s="696">
        <f t="shared" si="6"/>
        <v>13</v>
      </c>
      <c r="H23" s="697">
        <f t="shared" si="6"/>
        <v>9143.84</v>
      </c>
      <c r="I23" s="698">
        <f t="shared" si="6"/>
        <v>0</v>
      </c>
      <c r="J23" s="699">
        <f>SUM(I24:I29)</f>
        <v>0</v>
      </c>
      <c r="K23" s="644">
        <f aca="true" t="shared" si="7" ref="K23:Q23">SUM(K24:K29)</f>
        <v>10</v>
      </c>
      <c r="L23" s="647">
        <f t="shared" si="7"/>
        <v>11038.46</v>
      </c>
      <c r="M23" s="645">
        <f t="shared" si="7"/>
        <v>0</v>
      </c>
      <c r="N23" s="700">
        <f t="shared" si="7"/>
        <v>0</v>
      </c>
      <c r="O23" s="701">
        <f t="shared" si="7"/>
        <v>0</v>
      </c>
      <c r="P23" s="699">
        <f t="shared" si="7"/>
        <v>0</v>
      </c>
      <c r="Q23" s="702">
        <f t="shared" si="7"/>
        <v>20182.3</v>
      </c>
      <c r="R23" s="680"/>
      <c r="S23" s="650">
        <f>SUM(S24:S29)</f>
        <v>0</v>
      </c>
      <c r="T23" s="651">
        <f>SUM(T24:T29)</f>
        <v>2000</v>
      </c>
      <c r="U23" s="652">
        <f>SUM(U24:U29)</f>
        <v>0</v>
      </c>
      <c r="V23" s="651">
        <f>SUM(V24:V29)</f>
        <v>0</v>
      </c>
      <c r="W23" s="703">
        <f>SUM(W24:W29)</f>
        <v>2000</v>
      </c>
      <c r="Y23" s="653" t="s">
        <v>137</v>
      </c>
      <c r="Z23" s="654">
        <f>SUM(Z24:Z29)</f>
        <v>10</v>
      </c>
      <c r="AA23" s="655">
        <f>SUM(AA24:AA29)</f>
        <v>6831.76</v>
      </c>
    </row>
    <row r="24" spans="1:27" ht="16.5" customHeight="1">
      <c r="A24" s="621">
        <f t="shared" si="2"/>
        <v>12</v>
      </c>
      <c r="B24" s="656" t="s">
        <v>39</v>
      </c>
      <c r="C24" s="672"/>
      <c r="D24" s="673"/>
      <c r="E24" s="672"/>
      <c r="F24" s="675"/>
      <c r="G24" s="672"/>
      <c r="H24" s="675"/>
      <c r="I24" s="672"/>
      <c r="J24" s="676"/>
      <c r="K24" s="672"/>
      <c r="L24" s="677"/>
      <c r="M24" s="673"/>
      <c r="N24" s="678"/>
      <c r="O24" s="679"/>
      <c r="P24" s="676"/>
      <c r="Q24" s="983">
        <f t="shared" si="3"/>
        <v>0</v>
      </c>
      <c r="R24" s="680"/>
      <c r="S24" s="665"/>
      <c r="T24" s="666"/>
      <c r="U24" s="667"/>
      <c r="V24" s="666"/>
      <c r="W24" s="704">
        <f aca="true" t="shared" si="8" ref="W24:W29">SUM(S24:V24)</f>
        <v>0</v>
      </c>
      <c r="Y24" s="705" t="s">
        <v>40</v>
      </c>
      <c r="Z24" s="684">
        <v>3</v>
      </c>
      <c r="AA24" s="685">
        <v>1533.6</v>
      </c>
    </row>
    <row r="25" spans="1:27" ht="16.5" customHeight="1">
      <c r="A25" s="621">
        <f t="shared" si="2"/>
        <v>13</v>
      </c>
      <c r="B25" s="706" t="s">
        <v>41</v>
      </c>
      <c r="C25" s="672"/>
      <c r="D25" s="673"/>
      <c r="E25" s="672"/>
      <c r="F25" s="675"/>
      <c r="G25" s="672"/>
      <c r="H25" s="675"/>
      <c r="I25" s="672"/>
      <c r="J25" s="676"/>
      <c r="K25" s="672"/>
      <c r="L25" s="677"/>
      <c r="M25" s="673"/>
      <c r="N25" s="678"/>
      <c r="O25" s="679"/>
      <c r="P25" s="676"/>
      <c r="Q25" s="983">
        <f t="shared" si="3"/>
        <v>0</v>
      </c>
      <c r="R25" s="680"/>
      <c r="S25" s="681"/>
      <c r="T25" s="682"/>
      <c r="U25" s="677"/>
      <c r="V25" s="682"/>
      <c r="W25" s="664">
        <f t="shared" si="8"/>
        <v>0</v>
      </c>
      <c r="Y25" s="705" t="s">
        <v>42</v>
      </c>
      <c r="Z25" s="684">
        <v>1</v>
      </c>
      <c r="AA25" s="685">
        <v>781.28</v>
      </c>
    </row>
    <row r="26" spans="1:27" ht="16.5" customHeight="1">
      <c r="A26" s="621">
        <f t="shared" si="2"/>
        <v>14</v>
      </c>
      <c r="B26" s="706" t="s">
        <v>43</v>
      </c>
      <c r="C26" s="672"/>
      <c r="D26" s="673"/>
      <c r="E26" s="672"/>
      <c r="F26" s="675"/>
      <c r="G26" s="672"/>
      <c r="H26" s="675"/>
      <c r="I26" s="672"/>
      <c r="J26" s="676"/>
      <c r="K26" s="672"/>
      <c r="L26" s="677"/>
      <c r="M26" s="673"/>
      <c r="N26" s="678"/>
      <c r="O26" s="679"/>
      <c r="P26" s="676"/>
      <c r="Q26" s="983">
        <f t="shared" si="3"/>
        <v>0</v>
      </c>
      <c r="R26" s="680"/>
      <c r="S26" s="681"/>
      <c r="T26" s="682"/>
      <c r="U26" s="677"/>
      <c r="V26" s="682"/>
      <c r="W26" s="664">
        <f t="shared" si="8"/>
        <v>0</v>
      </c>
      <c r="Y26" s="705" t="s">
        <v>44</v>
      </c>
      <c r="Z26" s="684">
        <v>3</v>
      </c>
      <c r="AA26" s="685">
        <v>2332.16</v>
      </c>
    </row>
    <row r="27" spans="1:27" ht="16.5" customHeight="1">
      <c r="A27" s="621">
        <f t="shared" si="2"/>
        <v>15</v>
      </c>
      <c r="B27" s="706" t="s">
        <v>45</v>
      </c>
      <c r="C27" s="672">
        <v>5</v>
      </c>
      <c r="D27" s="673">
        <v>3545.16</v>
      </c>
      <c r="E27" s="672"/>
      <c r="F27" s="675"/>
      <c r="G27" s="988">
        <f aca="true" t="shared" si="9" ref="G27:H29">C27+E27</f>
        <v>5</v>
      </c>
      <c r="H27" s="985">
        <f t="shared" si="9"/>
        <v>3545.16</v>
      </c>
      <c r="I27" s="672"/>
      <c r="J27" s="676"/>
      <c r="K27" s="672">
        <v>3</v>
      </c>
      <c r="L27" s="677">
        <v>3324</v>
      </c>
      <c r="M27" s="673"/>
      <c r="N27" s="678"/>
      <c r="O27" s="679"/>
      <c r="P27" s="676"/>
      <c r="Q27" s="983">
        <f t="shared" si="3"/>
        <v>6869.16</v>
      </c>
      <c r="R27" s="680"/>
      <c r="S27" s="681"/>
      <c r="T27" s="682">
        <v>600</v>
      </c>
      <c r="U27" s="677"/>
      <c r="V27" s="682"/>
      <c r="W27" s="664">
        <f t="shared" si="8"/>
        <v>600</v>
      </c>
      <c r="Y27" s="705" t="s">
        <v>46</v>
      </c>
      <c r="Z27" s="684">
        <v>2</v>
      </c>
      <c r="AA27" s="685">
        <v>1403.28</v>
      </c>
    </row>
    <row r="28" spans="1:27" ht="16.5" customHeight="1">
      <c r="A28" s="621">
        <f t="shared" si="2"/>
        <v>16</v>
      </c>
      <c r="B28" s="706" t="s">
        <v>47</v>
      </c>
      <c r="C28" s="672">
        <v>4</v>
      </c>
      <c r="D28" s="673">
        <v>2705.42</v>
      </c>
      <c r="E28" s="672"/>
      <c r="F28" s="675"/>
      <c r="G28" s="988">
        <f t="shared" si="9"/>
        <v>4</v>
      </c>
      <c r="H28" s="985">
        <f t="shared" si="9"/>
        <v>2705.42</v>
      </c>
      <c r="I28" s="672"/>
      <c r="J28" s="676"/>
      <c r="K28" s="672">
        <v>4</v>
      </c>
      <c r="L28" s="677">
        <v>4472</v>
      </c>
      <c r="M28" s="673"/>
      <c r="N28" s="678"/>
      <c r="O28" s="679"/>
      <c r="P28" s="676"/>
      <c r="Q28" s="983">
        <f t="shared" si="3"/>
        <v>7177.42</v>
      </c>
      <c r="R28" s="680"/>
      <c r="S28" s="681"/>
      <c r="T28" s="682">
        <v>800</v>
      </c>
      <c r="U28" s="677"/>
      <c r="V28" s="682"/>
      <c r="W28" s="664">
        <f t="shared" si="8"/>
        <v>800</v>
      </c>
      <c r="Y28" s="705" t="s">
        <v>48</v>
      </c>
      <c r="Z28" s="684">
        <v>1</v>
      </c>
      <c r="AA28" s="685">
        <v>781.44</v>
      </c>
    </row>
    <row r="29" spans="1:27" ht="16.5" customHeight="1" thickBot="1">
      <c r="A29" s="621">
        <f t="shared" si="2"/>
        <v>17</v>
      </c>
      <c r="B29" s="707" t="s">
        <v>49</v>
      </c>
      <c r="C29" s="672">
        <v>4</v>
      </c>
      <c r="D29" s="673">
        <v>2893.26</v>
      </c>
      <c r="E29" s="672"/>
      <c r="F29" s="675"/>
      <c r="G29" s="988">
        <f t="shared" si="9"/>
        <v>4</v>
      </c>
      <c r="H29" s="985">
        <f t="shared" si="9"/>
        <v>2893.26</v>
      </c>
      <c r="I29" s="672"/>
      <c r="J29" s="676"/>
      <c r="K29" s="672">
        <v>3</v>
      </c>
      <c r="L29" s="677">
        <v>3242.46</v>
      </c>
      <c r="M29" s="673"/>
      <c r="N29" s="678"/>
      <c r="O29" s="679"/>
      <c r="P29" s="676"/>
      <c r="Q29" s="983">
        <f t="shared" si="3"/>
        <v>6135.72</v>
      </c>
      <c r="R29" s="680"/>
      <c r="S29" s="708"/>
      <c r="T29" s="709">
        <v>600</v>
      </c>
      <c r="U29" s="710"/>
      <c r="V29" s="709"/>
      <c r="W29" s="711">
        <f t="shared" si="8"/>
        <v>600</v>
      </c>
      <c r="Y29" s="705" t="s">
        <v>50</v>
      </c>
      <c r="Z29" s="684"/>
      <c r="AA29" s="685"/>
    </row>
    <row r="30" spans="1:27" ht="21" customHeight="1" thickBot="1">
      <c r="A30" s="621">
        <f t="shared" si="2"/>
        <v>18</v>
      </c>
      <c r="B30" s="712" t="s">
        <v>51</v>
      </c>
      <c r="C30" s="644">
        <f>SUM(C31:C36)</f>
        <v>74</v>
      </c>
      <c r="D30" s="645">
        <f>SUM(D31:D36)</f>
        <v>47665.09</v>
      </c>
      <c r="E30" s="713">
        <f>SUM(E31:E36)</f>
        <v>0</v>
      </c>
      <c r="F30" s="646">
        <f>SUM(F31:F36)</f>
        <v>0</v>
      </c>
      <c r="G30" s="713">
        <f aca="true" t="shared" si="10" ref="G30:Q30">SUM(G31:G36)</f>
        <v>74</v>
      </c>
      <c r="H30" s="646">
        <f t="shared" si="10"/>
        <v>47665.09</v>
      </c>
      <c r="I30" s="644">
        <f t="shared" si="10"/>
        <v>0</v>
      </c>
      <c r="J30" s="699">
        <f t="shared" si="10"/>
        <v>0</v>
      </c>
      <c r="K30" s="644">
        <f t="shared" si="10"/>
        <v>46</v>
      </c>
      <c r="L30" s="647">
        <f t="shared" si="10"/>
        <v>50989.020000000004</v>
      </c>
      <c r="M30" s="645">
        <f t="shared" si="10"/>
        <v>0</v>
      </c>
      <c r="N30" s="700">
        <f t="shared" si="10"/>
        <v>0</v>
      </c>
      <c r="O30" s="701">
        <f t="shared" si="10"/>
        <v>0</v>
      </c>
      <c r="P30" s="699">
        <f t="shared" si="10"/>
        <v>0</v>
      </c>
      <c r="Q30" s="703">
        <f t="shared" si="10"/>
        <v>98654.11</v>
      </c>
      <c r="R30" s="649"/>
      <c r="S30" s="650">
        <f>SUM(S31:S36)</f>
        <v>0</v>
      </c>
      <c r="T30" s="655">
        <f>SUM(T31:T36)</f>
        <v>9200</v>
      </c>
      <c r="U30" s="647">
        <f>SUM(U31:U36)</f>
        <v>0</v>
      </c>
      <c r="V30" s="655">
        <f>SUM(V31:V36)</f>
        <v>0</v>
      </c>
      <c r="W30" s="703">
        <f>SUM(W31:W36)</f>
        <v>9200</v>
      </c>
      <c r="Y30" s="714" t="s">
        <v>138</v>
      </c>
      <c r="Z30" s="654">
        <f>SUM(Z31:Z36)</f>
        <v>253</v>
      </c>
      <c r="AA30" s="655">
        <f>SUM(AA31:AA36)</f>
        <v>179712.11000000002</v>
      </c>
    </row>
    <row r="31" spans="1:27" ht="16.5" customHeight="1">
      <c r="A31" s="621">
        <f t="shared" si="2"/>
        <v>19</v>
      </c>
      <c r="B31" s="715" t="s">
        <v>53</v>
      </c>
      <c r="C31" s="672">
        <v>11</v>
      </c>
      <c r="D31" s="673">
        <v>6976.05</v>
      </c>
      <c r="E31" s="672"/>
      <c r="F31" s="675"/>
      <c r="G31" s="988">
        <f aca="true" t="shared" si="11" ref="G31:G36">C31+E31</f>
        <v>11</v>
      </c>
      <c r="H31" s="985">
        <f aca="true" t="shared" si="12" ref="H31:H36">D31+F31</f>
        <v>6976.05</v>
      </c>
      <c r="I31" s="672"/>
      <c r="J31" s="676"/>
      <c r="K31" s="672">
        <v>5</v>
      </c>
      <c r="L31" s="677">
        <v>5261.28</v>
      </c>
      <c r="M31" s="673"/>
      <c r="N31" s="678"/>
      <c r="O31" s="679"/>
      <c r="P31" s="676"/>
      <c r="Q31" s="983">
        <f t="shared" si="3"/>
        <v>12237.33</v>
      </c>
      <c r="R31" s="680"/>
      <c r="S31" s="665"/>
      <c r="T31" s="666">
        <v>1000</v>
      </c>
      <c r="U31" s="667"/>
      <c r="V31" s="666"/>
      <c r="W31" s="704">
        <f aca="true" t="shared" si="13" ref="W31:W36">SUM(S31:V31)</f>
        <v>1000</v>
      </c>
      <c r="Y31" s="683" t="s">
        <v>54</v>
      </c>
      <c r="Z31" s="684">
        <v>234</v>
      </c>
      <c r="AA31" s="685">
        <v>168471.79</v>
      </c>
    </row>
    <row r="32" spans="1:27" ht="16.5" customHeight="1">
      <c r="A32" s="621">
        <f t="shared" si="2"/>
        <v>20</v>
      </c>
      <c r="B32" s="671" t="s">
        <v>55</v>
      </c>
      <c r="C32" s="672">
        <v>17</v>
      </c>
      <c r="D32" s="673">
        <v>11199.09</v>
      </c>
      <c r="E32" s="672"/>
      <c r="F32" s="675"/>
      <c r="G32" s="988">
        <f t="shared" si="11"/>
        <v>17</v>
      </c>
      <c r="H32" s="985">
        <f t="shared" si="12"/>
        <v>11199.09</v>
      </c>
      <c r="I32" s="672"/>
      <c r="J32" s="676"/>
      <c r="K32" s="672">
        <v>10</v>
      </c>
      <c r="L32" s="677">
        <v>11031.28</v>
      </c>
      <c r="M32" s="673"/>
      <c r="N32" s="678"/>
      <c r="O32" s="679"/>
      <c r="P32" s="676"/>
      <c r="Q32" s="983">
        <f t="shared" si="3"/>
        <v>22230.370000000003</v>
      </c>
      <c r="R32" s="680"/>
      <c r="S32" s="681"/>
      <c r="T32" s="682">
        <v>2000</v>
      </c>
      <c r="U32" s="677"/>
      <c r="V32" s="682"/>
      <c r="W32" s="664">
        <f t="shared" si="13"/>
        <v>2000</v>
      </c>
      <c r="Y32" s="683" t="s">
        <v>56</v>
      </c>
      <c r="Z32" s="684">
        <v>17</v>
      </c>
      <c r="AA32" s="685">
        <v>10138.91</v>
      </c>
    </row>
    <row r="33" spans="1:27" ht="16.5" customHeight="1">
      <c r="A33" s="621">
        <f t="shared" si="2"/>
        <v>21</v>
      </c>
      <c r="B33" s="671" t="s">
        <v>57</v>
      </c>
      <c r="C33" s="672">
        <v>16</v>
      </c>
      <c r="D33" s="673">
        <v>10348.15</v>
      </c>
      <c r="E33" s="672"/>
      <c r="F33" s="675"/>
      <c r="G33" s="988">
        <f t="shared" si="11"/>
        <v>16</v>
      </c>
      <c r="H33" s="985">
        <f t="shared" si="12"/>
        <v>10348.15</v>
      </c>
      <c r="I33" s="672"/>
      <c r="J33" s="676"/>
      <c r="K33" s="672">
        <v>12</v>
      </c>
      <c r="L33" s="677">
        <v>13356</v>
      </c>
      <c r="M33" s="673"/>
      <c r="N33" s="678"/>
      <c r="O33" s="679"/>
      <c r="P33" s="676"/>
      <c r="Q33" s="983">
        <f t="shared" si="3"/>
        <v>23704.15</v>
      </c>
      <c r="R33" s="680"/>
      <c r="S33" s="681"/>
      <c r="T33" s="682">
        <v>2400</v>
      </c>
      <c r="U33" s="677"/>
      <c r="V33" s="682"/>
      <c r="W33" s="664">
        <f t="shared" si="13"/>
        <v>2400</v>
      </c>
      <c r="Y33" s="683" t="s">
        <v>58</v>
      </c>
      <c r="Z33" s="684">
        <v>2</v>
      </c>
      <c r="AA33" s="685">
        <v>1101.41</v>
      </c>
    </row>
    <row r="34" spans="1:27" ht="16.5" customHeight="1">
      <c r="A34" s="621">
        <f t="shared" si="2"/>
        <v>22</v>
      </c>
      <c r="B34" s="671" t="s">
        <v>59</v>
      </c>
      <c r="C34" s="672">
        <v>14</v>
      </c>
      <c r="D34" s="673">
        <v>8624.28</v>
      </c>
      <c r="E34" s="672"/>
      <c r="F34" s="675"/>
      <c r="G34" s="988">
        <f t="shared" si="11"/>
        <v>14</v>
      </c>
      <c r="H34" s="985">
        <f t="shared" si="12"/>
        <v>8624.28</v>
      </c>
      <c r="I34" s="672"/>
      <c r="J34" s="676"/>
      <c r="K34" s="672">
        <v>15</v>
      </c>
      <c r="L34" s="677">
        <v>16972.82</v>
      </c>
      <c r="M34" s="673"/>
      <c r="N34" s="678"/>
      <c r="O34" s="679"/>
      <c r="P34" s="676"/>
      <c r="Q34" s="983">
        <f t="shared" si="3"/>
        <v>25597.1</v>
      </c>
      <c r="R34" s="680"/>
      <c r="S34" s="681"/>
      <c r="T34" s="682">
        <v>3000</v>
      </c>
      <c r="U34" s="677"/>
      <c r="V34" s="682"/>
      <c r="W34" s="664">
        <f t="shared" si="13"/>
        <v>3000</v>
      </c>
      <c r="Y34" s="683" t="s">
        <v>60</v>
      </c>
      <c r="Z34" s="684"/>
      <c r="AA34" s="685"/>
    </row>
    <row r="35" spans="1:27" ht="16.5" customHeight="1">
      <c r="A35" s="621">
        <f t="shared" si="2"/>
        <v>23</v>
      </c>
      <c r="B35" s="671" t="s">
        <v>61</v>
      </c>
      <c r="C35" s="672">
        <v>13</v>
      </c>
      <c r="D35" s="673">
        <v>8578.39</v>
      </c>
      <c r="E35" s="672"/>
      <c r="F35" s="675"/>
      <c r="G35" s="988">
        <f t="shared" si="11"/>
        <v>13</v>
      </c>
      <c r="H35" s="985">
        <f t="shared" si="12"/>
        <v>8578.39</v>
      </c>
      <c r="I35" s="672"/>
      <c r="J35" s="676"/>
      <c r="K35" s="672">
        <v>2</v>
      </c>
      <c r="L35" s="677">
        <v>2168.82</v>
      </c>
      <c r="M35" s="673"/>
      <c r="N35" s="678"/>
      <c r="O35" s="679"/>
      <c r="P35" s="676"/>
      <c r="Q35" s="983">
        <f t="shared" si="3"/>
        <v>10747.21</v>
      </c>
      <c r="R35" s="680"/>
      <c r="S35" s="681"/>
      <c r="T35" s="682">
        <v>400</v>
      </c>
      <c r="U35" s="677"/>
      <c r="V35" s="682"/>
      <c r="W35" s="664">
        <f t="shared" si="13"/>
        <v>400</v>
      </c>
      <c r="Y35" s="683" t="s">
        <v>62</v>
      </c>
      <c r="Z35" s="684"/>
      <c r="AA35" s="685"/>
    </row>
    <row r="36" spans="1:27" ht="16.5" customHeight="1" thickBot="1">
      <c r="A36" s="621">
        <f t="shared" si="2"/>
        <v>24</v>
      </c>
      <c r="B36" s="686" t="s">
        <v>63</v>
      </c>
      <c r="C36" s="672">
        <v>3</v>
      </c>
      <c r="D36" s="673">
        <v>1939.13</v>
      </c>
      <c r="E36" s="672"/>
      <c r="F36" s="675"/>
      <c r="G36" s="988">
        <f t="shared" si="11"/>
        <v>3</v>
      </c>
      <c r="H36" s="985">
        <f t="shared" si="12"/>
        <v>1939.13</v>
      </c>
      <c r="I36" s="672"/>
      <c r="J36" s="676"/>
      <c r="K36" s="672">
        <v>2</v>
      </c>
      <c r="L36" s="677">
        <v>2198.82</v>
      </c>
      <c r="M36" s="673"/>
      <c r="N36" s="678"/>
      <c r="O36" s="679"/>
      <c r="P36" s="676"/>
      <c r="Q36" s="983">
        <f t="shared" si="3"/>
        <v>4137.950000000001</v>
      </c>
      <c r="R36" s="680"/>
      <c r="S36" s="708"/>
      <c r="T36" s="709">
        <v>400</v>
      </c>
      <c r="U36" s="710"/>
      <c r="V36" s="709"/>
      <c r="W36" s="711">
        <f t="shared" si="13"/>
        <v>400</v>
      </c>
      <c r="Y36" s="683" t="s">
        <v>64</v>
      </c>
      <c r="Z36" s="684"/>
      <c r="AA36" s="685"/>
    </row>
    <row r="37" spans="1:27" ht="21" customHeight="1" thickBot="1">
      <c r="A37" s="621">
        <f t="shared" si="2"/>
        <v>25</v>
      </c>
      <c r="B37" s="643" t="s">
        <v>65</v>
      </c>
      <c r="C37" s="644">
        <f aca="true" t="shared" si="14" ref="C37:Q37">SUM(C38:C42)</f>
        <v>24</v>
      </c>
      <c r="D37" s="645">
        <f t="shared" si="14"/>
        <v>15061.079999999998</v>
      </c>
      <c r="E37" s="644">
        <f>SUM(E38:E42)</f>
        <v>0</v>
      </c>
      <c r="F37" s="646">
        <f>SUM(F38:F42)</f>
        <v>0</v>
      </c>
      <c r="G37" s="644">
        <f t="shared" si="14"/>
        <v>24</v>
      </c>
      <c r="H37" s="646">
        <f t="shared" si="14"/>
        <v>15061.079999999998</v>
      </c>
      <c r="I37" s="644">
        <f t="shared" si="14"/>
        <v>0</v>
      </c>
      <c r="J37" s="699">
        <f t="shared" si="14"/>
        <v>0</v>
      </c>
      <c r="K37" s="644">
        <f t="shared" si="14"/>
        <v>9</v>
      </c>
      <c r="L37" s="647">
        <f t="shared" si="14"/>
        <v>9704.56</v>
      </c>
      <c r="M37" s="645">
        <f t="shared" si="14"/>
        <v>0</v>
      </c>
      <c r="N37" s="700">
        <f t="shared" si="14"/>
        <v>0</v>
      </c>
      <c r="O37" s="701">
        <f t="shared" si="14"/>
        <v>0</v>
      </c>
      <c r="P37" s="699">
        <f t="shared" si="14"/>
        <v>0</v>
      </c>
      <c r="Q37" s="703">
        <f t="shared" si="14"/>
        <v>24765.64</v>
      </c>
      <c r="R37" s="649"/>
      <c r="S37" s="650">
        <f>SUM(S38:S42)</f>
        <v>0</v>
      </c>
      <c r="T37" s="655">
        <f>SUM(T38:T42)</f>
        <v>1800</v>
      </c>
      <c r="U37" s="647">
        <f>SUM(U38:U42)</f>
        <v>0</v>
      </c>
      <c r="V37" s="655">
        <f>SUM(V38:V42)</f>
        <v>0</v>
      </c>
      <c r="W37" s="703">
        <f>SUM(W38:W42)</f>
        <v>1800</v>
      </c>
      <c r="Y37" s="653" t="s">
        <v>139</v>
      </c>
      <c r="Z37" s="654">
        <f>SUM(Z38:Z42)</f>
        <v>4</v>
      </c>
      <c r="AA37" s="655">
        <f>SUM(AA38:AA42)</f>
        <v>2397.29</v>
      </c>
    </row>
    <row r="38" spans="1:27" ht="16.5" customHeight="1">
      <c r="A38" s="621">
        <f t="shared" si="2"/>
        <v>26</v>
      </c>
      <c r="B38" s="715" t="s">
        <v>67</v>
      </c>
      <c r="C38" s="672">
        <v>3</v>
      </c>
      <c r="D38" s="673">
        <v>1873.4</v>
      </c>
      <c r="E38" s="672"/>
      <c r="F38" s="675"/>
      <c r="G38" s="988">
        <f aca="true" t="shared" si="15" ref="G38:H41">C38+E38</f>
        <v>3</v>
      </c>
      <c r="H38" s="985">
        <f t="shared" si="15"/>
        <v>1873.4</v>
      </c>
      <c r="I38" s="672"/>
      <c r="J38" s="676"/>
      <c r="K38" s="672">
        <v>1</v>
      </c>
      <c r="L38" s="677">
        <v>1118</v>
      </c>
      <c r="M38" s="673"/>
      <c r="N38" s="678"/>
      <c r="O38" s="679"/>
      <c r="P38" s="676"/>
      <c r="Q38" s="983">
        <f t="shared" si="3"/>
        <v>2991.4</v>
      </c>
      <c r="R38" s="680"/>
      <c r="S38" s="665"/>
      <c r="T38" s="666">
        <v>200</v>
      </c>
      <c r="U38" s="667"/>
      <c r="V38" s="666"/>
      <c r="W38" s="664">
        <f>SUM(S38:V38)</f>
        <v>200</v>
      </c>
      <c r="Y38" s="683" t="s">
        <v>68</v>
      </c>
      <c r="Z38" s="684">
        <v>4</v>
      </c>
      <c r="AA38" s="685">
        <v>2397.29</v>
      </c>
    </row>
    <row r="39" spans="1:27" ht="16.5" customHeight="1">
      <c r="A39" s="621">
        <f t="shared" si="2"/>
        <v>27</v>
      </c>
      <c r="B39" s="671" t="s">
        <v>69</v>
      </c>
      <c r="C39" s="672">
        <v>12</v>
      </c>
      <c r="D39" s="673">
        <v>7489.75</v>
      </c>
      <c r="E39" s="672"/>
      <c r="F39" s="675"/>
      <c r="G39" s="988">
        <f t="shared" si="15"/>
        <v>12</v>
      </c>
      <c r="H39" s="985">
        <f t="shared" si="15"/>
        <v>7489.75</v>
      </c>
      <c r="I39" s="672"/>
      <c r="J39" s="676"/>
      <c r="K39" s="672">
        <v>1</v>
      </c>
      <c r="L39" s="677">
        <v>1088</v>
      </c>
      <c r="M39" s="673"/>
      <c r="N39" s="678"/>
      <c r="O39" s="679"/>
      <c r="P39" s="676"/>
      <c r="Q39" s="983">
        <f t="shared" si="3"/>
        <v>8577.75</v>
      </c>
      <c r="R39" s="680"/>
      <c r="S39" s="681"/>
      <c r="T39" s="682">
        <v>200</v>
      </c>
      <c r="U39" s="677"/>
      <c r="V39" s="682"/>
      <c r="W39" s="664">
        <f>SUM(S39:V39)</f>
        <v>200</v>
      </c>
      <c r="Y39" s="683" t="s">
        <v>70</v>
      </c>
      <c r="Z39" s="684"/>
      <c r="AA39" s="685"/>
    </row>
    <row r="40" spans="1:27" ht="16.5" customHeight="1">
      <c r="A40" s="621">
        <f t="shared" si="2"/>
        <v>28</v>
      </c>
      <c r="B40" s="671" t="s">
        <v>71</v>
      </c>
      <c r="C40" s="672">
        <v>2</v>
      </c>
      <c r="D40" s="673">
        <v>1232.55</v>
      </c>
      <c r="E40" s="672"/>
      <c r="F40" s="675"/>
      <c r="G40" s="988">
        <f t="shared" si="15"/>
        <v>2</v>
      </c>
      <c r="H40" s="985">
        <f t="shared" si="15"/>
        <v>1232.55</v>
      </c>
      <c r="I40" s="672"/>
      <c r="J40" s="676"/>
      <c r="K40" s="672">
        <v>2</v>
      </c>
      <c r="L40" s="677">
        <v>2168.82</v>
      </c>
      <c r="M40" s="673"/>
      <c r="N40" s="678"/>
      <c r="O40" s="679"/>
      <c r="P40" s="676"/>
      <c r="Q40" s="983">
        <f t="shared" si="3"/>
        <v>3401.37</v>
      </c>
      <c r="R40" s="680"/>
      <c r="S40" s="681"/>
      <c r="T40" s="682">
        <v>400</v>
      </c>
      <c r="U40" s="677"/>
      <c r="V40" s="682"/>
      <c r="W40" s="664">
        <f>SUM(S40:V40)</f>
        <v>400</v>
      </c>
      <c r="Y40" s="683" t="s">
        <v>72</v>
      </c>
      <c r="Z40" s="684"/>
      <c r="AA40" s="685"/>
    </row>
    <row r="41" spans="1:27" ht="16.5" customHeight="1">
      <c r="A41" s="621">
        <f t="shared" si="2"/>
        <v>29</v>
      </c>
      <c r="B41" s="671" t="s">
        <v>73</v>
      </c>
      <c r="C41" s="672">
        <v>7</v>
      </c>
      <c r="D41" s="673">
        <v>4465.38</v>
      </c>
      <c r="E41" s="672"/>
      <c r="F41" s="675"/>
      <c r="G41" s="988">
        <f t="shared" si="15"/>
        <v>7</v>
      </c>
      <c r="H41" s="985">
        <f t="shared" si="15"/>
        <v>4465.38</v>
      </c>
      <c r="I41" s="672"/>
      <c r="J41" s="676"/>
      <c r="K41" s="672">
        <v>5</v>
      </c>
      <c r="L41" s="677">
        <v>5329.74</v>
      </c>
      <c r="M41" s="673"/>
      <c r="N41" s="678"/>
      <c r="O41" s="679"/>
      <c r="P41" s="676"/>
      <c r="Q41" s="983">
        <f t="shared" si="3"/>
        <v>9795.119999999999</v>
      </c>
      <c r="R41" s="680"/>
      <c r="S41" s="681"/>
      <c r="T41" s="682">
        <v>1000</v>
      </c>
      <c r="U41" s="677"/>
      <c r="V41" s="682"/>
      <c r="W41" s="664">
        <f>SUM(S41:V41)</f>
        <v>1000</v>
      </c>
      <c r="Y41" s="683" t="s">
        <v>74</v>
      </c>
      <c r="Z41" s="684"/>
      <c r="AA41" s="685"/>
    </row>
    <row r="42" spans="1:27" ht="16.5" customHeight="1" thickBot="1">
      <c r="A42" s="621">
        <f t="shared" si="2"/>
        <v>30</v>
      </c>
      <c r="B42" s="686" t="s">
        <v>75</v>
      </c>
      <c r="C42" s="672"/>
      <c r="D42" s="673"/>
      <c r="E42" s="672"/>
      <c r="F42" s="675"/>
      <c r="G42" s="672"/>
      <c r="H42" s="675"/>
      <c r="I42" s="672"/>
      <c r="J42" s="676"/>
      <c r="K42" s="672"/>
      <c r="L42" s="677"/>
      <c r="M42" s="673"/>
      <c r="N42" s="678"/>
      <c r="O42" s="679"/>
      <c r="P42" s="676"/>
      <c r="Q42" s="983">
        <f t="shared" si="3"/>
        <v>0</v>
      </c>
      <c r="R42" s="680"/>
      <c r="S42" s="708"/>
      <c r="T42" s="709"/>
      <c r="U42" s="710"/>
      <c r="V42" s="709"/>
      <c r="W42" s="664">
        <f>SUM(S42:V42)</f>
        <v>0</v>
      </c>
      <c r="Y42" s="683" t="s">
        <v>76</v>
      </c>
      <c r="Z42" s="684"/>
      <c r="AA42" s="685"/>
    </row>
    <row r="43" spans="1:27" ht="21" customHeight="1" thickBot="1">
      <c r="A43" s="621">
        <f t="shared" si="2"/>
        <v>31</v>
      </c>
      <c r="B43" s="643" t="s">
        <v>77</v>
      </c>
      <c r="C43" s="644">
        <f>SUM(C44:C48)</f>
        <v>0</v>
      </c>
      <c r="D43" s="645">
        <f>SUM(D44:D48)</f>
        <v>0</v>
      </c>
      <c r="E43" s="713">
        <f>SUM(E44:E48)</f>
        <v>0</v>
      </c>
      <c r="F43" s="646">
        <f>SUM(F44:F48)</f>
        <v>0</v>
      </c>
      <c r="G43" s="713">
        <f aca="true" t="shared" si="16" ref="G43:Q43">SUM(G44:G48)</f>
        <v>0</v>
      </c>
      <c r="H43" s="646">
        <f t="shared" si="16"/>
        <v>0</v>
      </c>
      <c r="I43" s="644">
        <f t="shared" si="16"/>
        <v>0</v>
      </c>
      <c r="J43" s="699">
        <f t="shared" si="16"/>
        <v>0</v>
      </c>
      <c r="K43" s="644">
        <f t="shared" si="16"/>
        <v>0</v>
      </c>
      <c r="L43" s="647">
        <f t="shared" si="16"/>
        <v>0</v>
      </c>
      <c r="M43" s="645">
        <f t="shared" si="16"/>
        <v>0</v>
      </c>
      <c r="N43" s="700">
        <f t="shared" si="16"/>
        <v>0</v>
      </c>
      <c r="O43" s="701">
        <f t="shared" si="16"/>
        <v>0</v>
      </c>
      <c r="P43" s="699">
        <f t="shared" si="16"/>
        <v>0</v>
      </c>
      <c r="Q43" s="703">
        <f t="shared" si="16"/>
        <v>0</v>
      </c>
      <c r="R43" s="680"/>
      <c r="S43" s="650">
        <f>SUM(S44:S48)</f>
        <v>0</v>
      </c>
      <c r="T43" s="655">
        <f>SUM(T44:T48)</f>
        <v>0</v>
      </c>
      <c r="U43" s="647">
        <f>SUM(U44:U48)</f>
        <v>0</v>
      </c>
      <c r="V43" s="655">
        <f>SUM(V44:V48)</f>
        <v>0</v>
      </c>
      <c r="W43" s="703">
        <f>SUM(W44:W48)</f>
        <v>0</v>
      </c>
      <c r="Y43" s="653" t="s">
        <v>77</v>
      </c>
      <c r="Z43" s="654">
        <f>SUM(Z44:Z48)</f>
        <v>0</v>
      </c>
      <c r="AA43" s="655">
        <f>SUM(AA44:AA48)</f>
        <v>0</v>
      </c>
    </row>
    <row r="44" spans="1:27" ht="16.5" customHeight="1">
      <c r="A44" s="621">
        <f t="shared" si="2"/>
        <v>32</v>
      </c>
      <c r="B44" s="715">
        <v>12</v>
      </c>
      <c r="C44" s="672"/>
      <c r="D44" s="673"/>
      <c r="E44" s="672"/>
      <c r="F44" s="675"/>
      <c r="G44" s="672"/>
      <c r="H44" s="675"/>
      <c r="I44" s="672"/>
      <c r="J44" s="676"/>
      <c r="K44" s="672"/>
      <c r="L44" s="677"/>
      <c r="M44" s="673"/>
      <c r="N44" s="678"/>
      <c r="O44" s="679"/>
      <c r="P44" s="676"/>
      <c r="Q44" s="983">
        <f t="shared" si="3"/>
        <v>0</v>
      </c>
      <c r="R44" s="680"/>
      <c r="S44" s="665"/>
      <c r="T44" s="666"/>
      <c r="U44" s="667"/>
      <c r="V44" s="666"/>
      <c r="W44" s="664">
        <f>SUM(S44:V44)</f>
        <v>0</v>
      </c>
      <c r="Y44" s="717">
        <v>12</v>
      </c>
      <c r="Z44" s="684"/>
      <c r="AA44" s="685"/>
    </row>
    <row r="45" spans="1:27" ht="16.5" customHeight="1">
      <c r="A45" s="621">
        <f t="shared" si="2"/>
        <v>33</v>
      </c>
      <c r="B45" s="715">
        <v>11</v>
      </c>
      <c r="C45" s="672"/>
      <c r="D45" s="673"/>
      <c r="E45" s="672"/>
      <c r="F45" s="675"/>
      <c r="G45" s="672"/>
      <c r="H45" s="675"/>
      <c r="I45" s="672"/>
      <c r="J45" s="676"/>
      <c r="K45" s="672"/>
      <c r="L45" s="677"/>
      <c r="M45" s="673"/>
      <c r="N45" s="678"/>
      <c r="O45" s="679"/>
      <c r="P45" s="676"/>
      <c r="Q45" s="983">
        <f t="shared" si="3"/>
        <v>0</v>
      </c>
      <c r="R45" s="680"/>
      <c r="S45" s="718"/>
      <c r="T45" s="719"/>
      <c r="U45" s="661"/>
      <c r="V45" s="719"/>
      <c r="W45" s="664">
        <f>SUM(S45:V45)</f>
        <v>0</v>
      </c>
      <c r="Y45" s="683">
        <v>11</v>
      </c>
      <c r="Z45" s="684"/>
      <c r="AA45" s="685"/>
    </row>
    <row r="46" spans="1:27" ht="16.5" customHeight="1">
      <c r="A46" s="621">
        <f t="shared" si="2"/>
        <v>34</v>
      </c>
      <c r="B46" s="715">
        <v>10</v>
      </c>
      <c r="C46" s="672"/>
      <c r="D46" s="673"/>
      <c r="E46" s="672"/>
      <c r="F46" s="675"/>
      <c r="G46" s="672"/>
      <c r="H46" s="675"/>
      <c r="I46" s="672"/>
      <c r="J46" s="676"/>
      <c r="K46" s="672"/>
      <c r="L46" s="677"/>
      <c r="M46" s="673"/>
      <c r="N46" s="678"/>
      <c r="O46" s="679"/>
      <c r="P46" s="676"/>
      <c r="Q46" s="983">
        <f t="shared" si="3"/>
        <v>0</v>
      </c>
      <c r="R46" s="680"/>
      <c r="S46" s="718"/>
      <c r="T46" s="719"/>
      <c r="U46" s="661"/>
      <c r="V46" s="719"/>
      <c r="W46" s="664">
        <f>SUM(S46:V46)</f>
        <v>0</v>
      </c>
      <c r="Y46" s="683">
        <v>10</v>
      </c>
      <c r="Z46" s="684"/>
      <c r="AA46" s="685"/>
    </row>
    <row r="47" spans="1:27" ht="16.5" customHeight="1">
      <c r="A47" s="621">
        <f t="shared" si="2"/>
        <v>35</v>
      </c>
      <c r="B47" s="720">
        <v>9</v>
      </c>
      <c r="C47" s="672"/>
      <c r="D47" s="673"/>
      <c r="E47" s="672"/>
      <c r="F47" s="675"/>
      <c r="G47" s="672"/>
      <c r="H47" s="675"/>
      <c r="I47" s="672"/>
      <c r="J47" s="676"/>
      <c r="K47" s="672"/>
      <c r="L47" s="677"/>
      <c r="M47" s="673"/>
      <c r="N47" s="678"/>
      <c r="O47" s="679"/>
      <c r="P47" s="676"/>
      <c r="Q47" s="983">
        <f t="shared" si="3"/>
        <v>0</v>
      </c>
      <c r="R47" s="680"/>
      <c r="S47" s="681"/>
      <c r="T47" s="682"/>
      <c r="U47" s="677"/>
      <c r="V47" s="682"/>
      <c r="W47" s="664">
        <f>SUM(S47:V47)</f>
        <v>0</v>
      </c>
      <c r="Y47" s="683">
        <v>9</v>
      </c>
      <c r="Z47" s="684"/>
      <c r="AA47" s="685"/>
    </row>
    <row r="48" spans="1:27" ht="16.5" customHeight="1" thickBot="1">
      <c r="A48" s="621">
        <f t="shared" si="2"/>
        <v>36</v>
      </c>
      <c r="B48" s="721">
        <v>8</v>
      </c>
      <c r="C48" s="722"/>
      <c r="D48" s="673"/>
      <c r="E48" s="672"/>
      <c r="F48" s="675"/>
      <c r="G48" s="672"/>
      <c r="H48" s="675"/>
      <c r="I48" s="672"/>
      <c r="J48" s="676"/>
      <c r="K48" s="672"/>
      <c r="L48" s="677"/>
      <c r="M48" s="673"/>
      <c r="N48" s="678"/>
      <c r="O48" s="679"/>
      <c r="P48" s="676"/>
      <c r="Q48" s="983">
        <f t="shared" si="3"/>
        <v>0</v>
      </c>
      <c r="R48" s="680"/>
      <c r="S48" s="708"/>
      <c r="T48" s="709"/>
      <c r="U48" s="710"/>
      <c r="V48" s="709"/>
      <c r="W48" s="664">
        <f>SUM(S48:V48)</f>
        <v>0</v>
      </c>
      <c r="Y48" s="723">
        <v>8</v>
      </c>
      <c r="Z48" s="684"/>
      <c r="AA48" s="685"/>
    </row>
    <row r="49" spans="1:27" ht="26.25" customHeight="1" thickBot="1">
      <c r="A49" s="621">
        <f t="shared" si="2"/>
        <v>37</v>
      </c>
      <c r="B49" s="724" t="s">
        <v>78</v>
      </c>
      <c r="C49" s="725">
        <f>+C43+C37+C30+C23+C13</f>
        <v>122</v>
      </c>
      <c r="D49" s="726">
        <f>D13+D23+D30+D37+D43</f>
        <v>93160.08</v>
      </c>
      <c r="E49" s="728">
        <f>+E43+E37+E30+E23+E13</f>
        <v>0</v>
      </c>
      <c r="F49" s="729">
        <f>+F43+F37+F30+F23+F13</f>
        <v>0</v>
      </c>
      <c r="G49" s="728">
        <f aca="true" t="shared" si="17" ref="G49:Q49">+G43+G37+G30+G23+G13</f>
        <v>122</v>
      </c>
      <c r="H49" s="729">
        <f t="shared" si="17"/>
        <v>93160.07999999999</v>
      </c>
      <c r="I49" s="725">
        <f t="shared" si="17"/>
        <v>0</v>
      </c>
      <c r="J49" s="726">
        <f t="shared" si="17"/>
        <v>0</v>
      </c>
      <c r="K49" s="725">
        <f t="shared" si="17"/>
        <v>77</v>
      </c>
      <c r="L49" s="730">
        <f t="shared" si="17"/>
        <v>121329.32</v>
      </c>
      <c r="M49" s="731">
        <f t="shared" si="17"/>
        <v>0</v>
      </c>
      <c r="N49" s="725">
        <f t="shared" si="17"/>
        <v>0</v>
      </c>
      <c r="O49" s="732">
        <f t="shared" si="17"/>
        <v>0</v>
      </c>
      <c r="P49" s="726">
        <f t="shared" si="17"/>
        <v>0</v>
      </c>
      <c r="Q49" s="731">
        <f t="shared" si="17"/>
        <v>214489.4</v>
      </c>
      <c r="R49" s="680"/>
      <c r="S49" s="875">
        <f>+S43+S37+S30+S23+S13</f>
        <v>0</v>
      </c>
      <c r="T49" s="726">
        <f>+T43+T37+T30+T23+T13</f>
        <v>15200</v>
      </c>
      <c r="U49" s="730">
        <f>+U43+U37+U30+U23+U13</f>
        <v>0</v>
      </c>
      <c r="V49" s="726">
        <f>+V43+V37+V30+V23+V13</f>
        <v>0</v>
      </c>
      <c r="W49" s="861">
        <f>+W43+W37+W30+W23+W13</f>
        <v>15200</v>
      </c>
      <c r="Y49" s="737" t="s">
        <v>78</v>
      </c>
      <c r="Z49" s="738">
        <f>Z13+Z23+Z30+Z37+Z43</f>
        <v>271</v>
      </c>
      <c r="AA49" s="739">
        <f>AA13+AA23+AA30+AA37+AA43</f>
        <v>195300.43000000002</v>
      </c>
    </row>
    <row r="50" spans="1:27" ht="26.25" customHeight="1" thickBot="1">
      <c r="A50" s="621">
        <f t="shared" si="2"/>
        <v>38</v>
      </c>
      <c r="B50" s="1239" t="s">
        <v>80</v>
      </c>
      <c r="C50" s="1240"/>
      <c r="D50" s="1240"/>
      <c r="E50" s="1240"/>
      <c r="F50" s="1240"/>
      <c r="G50" s="1240"/>
      <c r="H50" s="1240"/>
      <c r="I50" s="1240"/>
      <c r="J50" s="1240"/>
      <c r="K50" s="1240"/>
      <c r="L50" s="1240"/>
      <c r="M50" s="1240"/>
      <c r="N50" s="1240"/>
      <c r="O50" s="1240"/>
      <c r="P50" s="1240"/>
      <c r="Q50" s="1241"/>
      <c r="R50" s="649"/>
      <c r="S50" s="1242" t="s">
        <v>81</v>
      </c>
      <c r="T50" s="1243"/>
      <c r="U50" s="1243"/>
      <c r="V50" s="1243"/>
      <c r="W50" s="1244"/>
      <c r="Y50" s="740" t="s">
        <v>79</v>
      </c>
      <c r="Z50" s="741"/>
      <c r="AA50" s="742"/>
    </row>
    <row r="51" spans="1:27" ht="21" customHeight="1" thickBot="1">
      <c r="A51" s="621">
        <f t="shared" si="2"/>
        <v>39</v>
      </c>
      <c r="B51" s="743" t="s">
        <v>37</v>
      </c>
      <c r="C51" s="744">
        <f>SUM(C52:C57)</f>
        <v>27</v>
      </c>
      <c r="D51" s="745">
        <f>SUM(D52:D57)</f>
        <v>19109.489999999998</v>
      </c>
      <c r="E51" s="744">
        <f>SUM(E52:E57)</f>
        <v>0</v>
      </c>
      <c r="F51" s="745">
        <f>SUM(F52:F57)</f>
        <v>0</v>
      </c>
      <c r="G51" s="744">
        <f aca="true" t="shared" si="18" ref="G51:Q51">SUM(G52:G57)</f>
        <v>27</v>
      </c>
      <c r="H51" s="745">
        <f t="shared" si="18"/>
        <v>19109.489999999998</v>
      </c>
      <c r="I51" s="744">
        <f t="shared" si="18"/>
        <v>14</v>
      </c>
      <c r="J51" s="746">
        <f t="shared" si="18"/>
        <v>8189.04</v>
      </c>
      <c r="K51" s="747">
        <f t="shared" si="18"/>
        <v>0</v>
      </c>
      <c r="L51" s="748">
        <f t="shared" si="18"/>
        <v>0</v>
      </c>
      <c r="M51" s="749">
        <f t="shared" si="18"/>
        <v>0</v>
      </c>
      <c r="N51" s="744">
        <f t="shared" si="18"/>
        <v>29</v>
      </c>
      <c r="O51" s="750">
        <f t="shared" si="18"/>
        <v>30765.28</v>
      </c>
      <c r="P51" s="746">
        <f t="shared" si="18"/>
        <v>0</v>
      </c>
      <c r="Q51" s="745">
        <f t="shared" si="18"/>
        <v>58063.81</v>
      </c>
      <c r="R51" s="649"/>
      <c r="S51" s="650">
        <f>SUM(S52:S57)</f>
        <v>0</v>
      </c>
      <c r="T51" s="655">
        <f>SUM(T52:T57)</f>
        <v>0</v>
      </c>
      <c r="U51" s="647">
        <f>SUM(U52:U57)</f>
        <v>0</v>
      </c>
      <c r="V51" s="655">
        <f>SUM(V52:V57)</f>
        <v>5600</v>
      </c>
      <c r="W51" s="703">
        <f>SUM(W52:W57)</f>
        <v>5600</v>
      </c>
      <c r="Y51" s="751" t="s">
        <v>82</v>
      </c>
      <c r="Z51" s="654">
        <f>SUM(Z52:Z56)</f>
        <v>23</v>
      </c>
      <c r="AA51" s="655">
        <f>SUM(AA52:AA56)</f>
        <v>58915.7</v>
      </c>
    </row>
    <row r="52" spans="1:27" ht="16.5" customHeight="1">
      <c r="A52" s="621">
        <f t="shared" si="2"/>
        <v>40</v>
      </c>
      <c r="B52" s="715" t="s">
        <v>39</v>
      </c>
      <c r="C52" s="672"/>
      <c r="D52" s="673"/>
      <c r="E52" s="672"/>
      <c r="F52" s="673"/>
      <c r="G52" s="672"/>
      <c r="H52" s="673"/>
      <c r="I52" s="672"/>
      <c r="J52" s="676"/>
      <c r="K52" s="672"/>
      <c r="L52" s="677"/>
      <c r="M52" s="673"/>
      <c r="N52" s="678"/>
      <c r="O52" s="679"/>
      <c r="P52" s="676"/>
      <c r="Q52" s="983">
        <f aca="true" t="shared" si="19" ref="Q52:Q115">H52+J52+L52+M52+O52+P52</f>
        <v>0</v>
      </c>
      <c r="R52" s="680"/>
      <c r="S52" s="665"/>
      <c r="T52" s="666"/>
      <c r="U52" s="667"/>
      <c r="V52" s="666"/>
      <c r="W52" s="664">
        <f aca="true" t="shared" si="20" ref="W52:W57">SUM(S52:V52)</f>
        <v>0</v>
      </c>
      <c r="Y52" s="683" t="s">
        <v>83</v>
      </c>
      <c r="Z52" s="684">
        <v>19</v>
      </c>
      <c r="AA52" s="685">
        <v>51739.52</v>
      </c>
    </row>
    <row r="53" spans="1:27" ht="16.5" customHeight="1">
      <c r="A53" s="621">
        <f t="shared" si="2"/>
        <v>41</v>
      </c>
      <c r="B53" s="671" t="s">
        <v>85</v>
      </c>
      <c r="C53" s="672"/>
      <c r="D53" s="673"/>
      <c r="E53" s="672"/>
      <c r="F53" s="673"/>
      <c r="G53" s="672"/>
      <c r="H53" s="673"/>
      <c r="I53" s="672"/>
      <c r="J53" s="676"/>
      <c r="K53" s="672"/>
      <c r="L53" s="677"/>
      <c r="M53" s="673"/>
      <c r="N53" s="678"/>
      <c r="O53" s="679"/>
      <c r="P53" s="676"/>
      <c r="Q53" s="983">
        <f t="shared" si="19"/>
        <v>0</v>
      </c>
      <c r="R53" s="680"/>
      <c r="S53" s="681"/>
      <c r="T53" s="682"/>
      <c r="U53" s="677"/>
      <c r="V53" s="682"/>
      <c r="W53" s="664">
        <f t="shared" si="20"/>
        <v>0</v>
      </c>
      <c r="Y53" s="683" t="s">
        <v>84</v>
      </c>
      <c r="Z53" s="684">
        <v>2</v>
      </c>
      <c r="AA53" s="685">
        <v>5178.01</v>
      </c>
    </row>
    <row r="54" spans="1:27" ht="16.5" customHeight="1">
      <c r="A54" s="621">
        <f t="shared" si="2"/>
        <v>42</v>
      </c>
      <c r="B54" s="671" t="s">
        <v>43</v>
      </c>
      <c r="C54" s="672"/>
      <c r="D54" s="673"/>
      <c r="E54" s="672"/>
      <c r="F54" s="673"/>
      <c r="G54" s="672"/>
      <c r="H54" s="673"/>
      <c r="I54" s="672"/>
      <c r="J54" s="676"/>
      <c r="K54" s="672"/>
      <c r="L54" s="677"/>
      <c r="M54" s="673"/>
      <c r="N54" s="678"/>
      <c r="O54" s="679"/>
      <c r="P54" s="676"/>
      <c r="Q54" s="983">
        <f t="shared" si="19"/>
        <v>0</v>
      </c>
      <c r="R54" s="680"/>
      <c r="S54" s="681"/>
      <c r="T54" s="682"/>
      <c r="U54" s="677"/>
      <c r="V54" s="682"/>
      <c r="W54" s="664">
        <f t="shared" si="20"/>
        <v>0</v>
      </c>
      <c r="Y54" s="683" t="s">
        <v>86</v>
      </c>
      <c r="Z54" s="684">
        <v>2</v>
      </c>
      <c r="AA54" s="685">
        <v>1998.17</v>
      </c>
    </row>
    <row r="55" spans="1:27" ht="16.5" customHeight="1">
      <c r="A55" s="621">
        <f t="shared" si="2"/>
        <v>43</v>
      </c>
      <c r="B55" s="671" t="s">
        <v>45</v>
      </c>
      <c r="C55" s="672">
        <v>4</v>
      </c>
      <c r="D55" s="673">
        <v>2765.32</v>
      </c>
      <c r="E55" s="672"/>
      <c r="F55" s="673"/>
      <c r="G55" s="988">
        <f aca="true" t="shared" si="21" ref="G55:H57">C55+E55</f>
        <v>4</v>
      </c>
      <c r="H55" s="985">
        <f t="shared" si="21"/>
        <v>2765.32</v>
      </c>
      <c r="I55" s="672"/>
      <c r="J55" s="676"/>
      <c r="K55" s="672"/>
      <c r="L55" s="677"/>
      <c r="M55" s="673"/>
      <c r="N55" s="678">
        <v>6</v>
      </c>
      <c r="O55" s="679">
        <v>6520.82</v>
      </c>
      <c r="P55" s="676"/>
      <c r="Q55" s="983">
        <f t="shared" si="19"/>
        <v>9286.14</v>
      </c>
      <c r="R55" s="680"/>
      <c r="S55" s="681"/>
      <c r="T55" s="682"/>
      <c r="U55" s="677"/>
      <c r="V55" s="682">
        <v>1200</v>
      </c>
      <c r="W55" s="664">
        <f t="shared" si="20"/>
        <v>1200</v>
      </c>
      <c r="Y55" s="683" t="s">
        <v>87</v>
      </c>
      <c r="Z55" s="684"/>
      <c r="AA55" s="685"/>
    </row>
    <row r="56" spans="1:27" ht="16.5" customHeight="1" thickBot="1">
      <c r="A56" s="621">
        <f t="shared" si="2"/>
        <v>44</v>
      </c>
      <c r="B56" s="671" t="s">
        <v>47</v>
      </c>
      <c r="C56" s="672">
        <v>17</v>
      </c>
      <c r="D56" s="673">
        <v>12037.25</v>
      </c>
      <c r="E56" s="672"/>
      <c r="F56" s="673"/>
      <c r="G56" s="988">
        <f t="shared" si="21"/>
        <v>17</v>
      </c>
      <c r="H56" s="985">
        <f t="shared" si="21"/>
        <v>12037.25</v>
      </c>
      <c r="I56" s="672">
        <v>10</v>
      </c>
      <c r="J56" s="676">
        <v>5767.54</v>
      </c>
      <c r="K56" s="672"/>
      <c r="L56" s="677"/>
      <c r="M56" s="673"/>
      <c r="N56" s="678">
        <v>17</v>
      </c>
      <c r="O56" s="679">
        <v>17686.46</v>
      </c>
      <c r="P56" s="676"/>
      <c r="Q56" s="983">
        <f t="shared" si="19"/>
        <v>35491.25</v>
      </c>
      <c r="R56" s="680"/>
      <c r="S56" s="681"/>
      <c r="T56" s="682"/>
      <c r="U56" s="677"/>
      <c r="V56" s="682">
        <v>3200</v>
      </c>
      <c r="W56" s="664">
        <f t="shared" si="20"/>
        <v>3200</v>
      </c>
      <c r="Y56" s="683" t="s">
        <v>88</v>
      </c>
      <c r="Z56" s="684"/>
      <c r="AA56" s="685"/>
    </row>
    <row r="57" spans="1:27" ht="21.75" customHeight="1" thickBot="1">
      <c r="A57" s="621">
        <f t="shared" si="2"/>
        <v>45</v>
      </c>
      <c r="B57" s="686" t="s">
        <v>49</v>
      </c>
      <c r="C57" s="672">
        <v>6</v>
      </c>
      <c r="D57" s="673">
        <v>4306.92</v>
      </c>
      <c r="E57" s="672"/>
      <c r="F57" s="673"/>
      <c r="G57" s="988">
        <f t="shared" si="21"/>
        <v>6</v>
      </c>
      <c r="H57" s="985">
        <f t="shared" si="21"/>
        <v>4306.92</v>
      </c>
      <c r="I57" s="672">
        <v>4</v>
      </c>
      <c r="J57" s="676">
        <v>2421.5</v>
      </c>
      <c r="K57" s="672"/>
      <c r="L57" s="677"/>
      <c r="M57" s="673"/>
      <c r="N57" s="678">
        <v>6</v>
      </c>
      <c r="O57" s="679">
        <v>6558</v>
      </c>
      <c r="P57" s="676"/>
      <c r="Q57" s="983">
        <f t="shared" si="19"/>
        <v>13286.42</v>
      </c>
      <c r="R57" s="680"/>
      <c r="S57" s="708"/>
      <c r="T57" s="709"/>
      <c r="U57" s="710"/>
      <c r="V57" s="709">
        <v>1200</v>
      </c>
      <c r="W57" s="664">
        <f t="shared" si="20"/>
        <v>1200</v>
      </c>
      <c r="Y57" s="751" t="s">
        <v>89</v>
      </c>
      <c r="Z57" s="716">
        <f>SUM(Z58:Z62)</f>
        <v>13</v>
      </c>
      <c r="AA57" s="655">
        <f>SUM(AA58:AA62)</f>
        <v>11268.27</v>
      </c>
    </row>
    <row r="58" spans="1:27" ht="21" customHeight="1" thickBot="1">
      <c r="A58" s="621">
        <f t="shared" si="2"/>
        <v>46</v>
      </c>
      <c r="B58" s="643" t="s">
        <v>51</v>
      </c>
      <c r="C58" s="644">
        <f>SUM(C59:C64)</f>
        <v>299</v>
      </c>
      <c r="D58" s="645">
        <f>SUM(D59:D64)</f>
        <v>197701.69</v>
      </c>
      <c r="E58" s="644">
        <f>SUM(E59:E64)</f>
        <v>0</v>
      </c>
      <c r="F58" s="645">
        <f>SUM(F59:F64)</f>
        <v>0</v>
      </c>
      <c r="G58" s="644">
        <f aca="true" t="shared" si="22" ref="G58:O58">SUM(G59:G64)</f>
        <v>299</v>
      </c>
      <c r="H58" s="645">
        <f t="shared" si="22"/>
        <v>197701.69</v>
      </c>
      <c r="I58" s="752">
        <f t="shared" si="22"/>
        <v>210</v>
      </c>
      <c r="J58" s="655">
        <f t="shared" si="22"/>
        <v>100059.93999999999</v>
      </c>
      <c r="K58" s="644">
        <f t="shared" si="22"/>
        <v>0</v>
      </c>
      <c r="L58" s="647">
        <f t="shared" si="22"/>
        <v>0</v>
      </c>
      <c r="M58" s="645">
        <f t="shared" si="22"/>
        <v>0</v>
      </c>
      <c r="N58" s="752">
        <f t="shared" si="22"/>
        <v>310</v>
      </c>
      <c r="O58" s="648">
        <f t="shared" si="22"/>
        <v>349058.77999999997</v>
      </c>
      <c r="P58" s="655">
        <v>0</v>
      </c>
      <c r="Q58" s="703">
        <f>SUM(Q59:Q64)</f>
        <v>646820.41</v>
      </c>
      <c r="R58" s="649"/>
      <c r="S58" s="650">
        <f>SUM(S59:S64)</f>
        <v>0</v>
      </c>
      <c r="T58" s="655">
        <f>SUM(T59:T64)</f>
        <v>0</v>
      </c>
      <c r="U58" s="647">
        <f>SUM(U59:U64)</f>
        <v>0</v>
      </c>
      <c r="V58" s="655">
        <f>SUM(V59:V64)</f>
        <v>62600</v>
      </c>
      <c r="W58" s="703">
        <f>SUM(W59:W64)</f>
        <v>62600</v>
      </c>
      <c r="Y58" s="753">
        <v>14</v>
      </c>
      <c r="Z58" s="754">
        <v>8</v>
      </c>
      <c r="AA58" s="685">
        <v>7752.76</v>
      </c>
    </row>
    <row r="59" spans="1:27" ht="16.5" customHeight="1">
      <c r="A59" s="621">
        <f t="shared" si="2"/>
        <v>47</v>
      </c>
      <c r="B59" s="715" t="s">
        <v>53</v>
      </c>
      <c r="C59" s="672">
        <v>19</v>
      </c>
      <c r="D59" s="673">
        <v>13075.66</v>
      </c>
      <c r="E59" s="672"/>
      <c r="F59" s="673"/>
      <c r="G59" s="988">
        <f aca="true" t="shared" si="23" ref="G59:G64">C59+E59</f>
        <v>19</v>
      </c>
      <c r="H59" s="985">
        <f aca="true" t="shared" si="24" ref="H59:H64">D59+F59</f>
        <v>13075.66</v>
      </c>
      <c r="I59" s="672">
        <v>10</v>
      </c>
      <c r="J59" s="676">
        <v>5214.26</v>
      </c>
      <c r="K59" s="672"/>
      <c r="L59" s="677"/>
      <c r="M59" s="673"/>
      <c r="N59" s="678">
        <v>23</v>
      </c>
      <c r="O59" s="679">
        <v>25609.64</v>
      </c>
      <c r="P59" s="676"/>
      <c r="Q59" s="983">
        <f t="shared" si="19"/>
        <v>43899.56</v>
      </c>
      <c r="R59" s="680"/>
      <c r="S59" s="665"/>
      <c r="T59" s="666"/>
      <c r="U59" s="667"/>
      <c r="V59" s="666">
        <v>4600</v>
      </c>
      <c r="W59" s="664">
        <f aca="true" t="shared" si="25" ref="W59:W64">SUM(S59:V59)</f>
        <v>4600</v>
      </c>
      <c r="Y59" s="753">
        <v>13</v>
      </c>
      <c r="Z59" s="754">
        <v>3</v>
      </c>
      <c r="AA59" s="685">
        <v>1762.7</v>
      </c>
    </row>
    <row r="60" spans="1:27" ht="16.5" customHeight="1">
      <c r="A60" s="621">
        <f t="shared" si="2"/>
        <v>48</v>
      </c>
      <c r="B60" s="671" t="s">
        <v>55</v>
      </c>
      <c r="C60" s="672">
        <v>37</v>
      </c>
      <c r="D60" s="673">
        <v>24132.3</v>
      </c>
      <c r="E60" s="672"/>
      <c r="F60" s="673"/>
      <c r="G60" s="988">
        <f t="shared" si="23"/>
        <v>37</v>
      </c>
      <c r="H60" s="985">
        <f t="shared" si="24"/>
        <v>24132.3</v>
      </c>
      <c r="I60" s="672">
        <v>24</v>
      </c>
      <c r="J60" s="676">
        <v>11643.08</v>
      </c>
      <c r="K60" s="672"/>
      <c r="L60" s="677"/>
      <c r="M60" s="673"/>
      <c r="N60" s="678">
        <v>42</v>
      </c>
      <c r="O60" s="679">
        <v>49659.74</v>
      </c>
      <c r="P60" s="676"/>
      <c r="Q60" s="983">
        <f t="shared" si="19"/>
        <v>85435.12</v>
      </c>
      <c r="R60" s="680"/>
      <c r="S60" s="681"/>
      <c r="T60" s="682"/>
      <c r="U60" s="677"/>
      <c r="V60" s="682">
        <v>8400</v>
      </c>
      <c r="W60" s="664">
        <f t="shared" si="25"/>
        <v>8400</v>
      </c>
      <c r="Y60" s="753">
        <v>12</v>
      </c>
      <c r="Z60" s="754">
        <v>1</v>
      </c>
      <c r="AA60" s="685">
        <v>829.98</v>
      </c>
    </row>
    <row r="61" spans="1:27" ht="16.5" customHeight="1">
      <c r="A61" s="621">
        <f t="shared" si="2"/>
        <v>49</v>
      </c>
      <c r="B61" s="671" t="s">
        <v>57</v>
      </c>
      <c r="C61" s="672">
        <v>178</v>
      </c>
      <c r="D61" s="673">
        <v>118953.44</v>
      </c>
      <c r="E61" s="672"/>
      <c r="F61" s="673"/>
      <c r="G61" s="988">
        <f t="shared" si="23"/>
        <v>178</v>
      </c>
      <c r="H61" s="985">
        <f t="shared" si="24"/>
        <v>118953.44</v>
      </c>
      <c r="I61" s="672">
        <v>140</v>
      </c>
      <c r="J61" s="676">
        <v>75768.02</v>
      </c>
      <c r="K61" s="672"/>
      <c r="L61" s="677"/>
      <c r="M61" s="673"/>
      <c r="N61" s="678">
        <v>171</v>
      </c>
      <c r="O61" s="679">
        <v>192928.74</v>
      </c>
      <c r="P61" s="676"/>
      <c r="Q61" s="983">
        <f t="shared" si="19"/>
        <v>387650.2</v>
      </c>
      <c r="R61" s="680"/>
      <c r="S61" s="681"/>
      <c r="T61" s="682"/>
      <c r="U61" s="677"/>
      <c r="V61" s="682">
        <v>35000</v>
      </c>
      <c r="W61" s="664">
        <f t="shared" si="25"/>
        <v>35000</v>
      </c>
      <c r="Y61" s="753">
        <v>11</v>
      </c>
      <c r="Z61" s="754"/>
      <c r="AA61" s="685"/>
    </row>
    <row r="62" spans="1:27" ht="16.5" customHeight="1" thickBot="1">
      <c r="A62" s="621">
        <f t="shared" si="2"/>
        <v>50</v>
      </c>
      <c r="B62" s="671" t="s">
        <v>59</v>
      </c>
      <c r="C62" s="672">
        <v>40</v>
      </c>
      <c r="D62" s="673">
        <v>25113.17</v>
      </c>
      <c r="E62" s="672"/>
      <c r="F62" s="673"/>
      <c r="G62" s="988">
        <f t="shared" si="23"/>
        <v>40</v>
      </c>
      <c r="H62" s="985">
        <f t="shared" si="24"/>
        <v>25113.17</v>
      </c>
      <c r="I62" s="672">
        <v>29</v>
      </c>
      <c r="J62" s="676">
        <v>4262.84</v>
      </c>
      <c r="K62" s="672"/>
      <c r="L62" s="677"/>
      <c r="M62" s="673"/>
      <c r="N62" s="678">
        <v>37</v>
      </c>
      <c r="O62" s="679">
        <v>40024.92</v>
      </c>
      <c r="P62" s="676"/>
      <c r="Q62" s="983">
        <f t="shared" si="19"/>
        <v>69400.93</v>
      </c>
      <c r="R62" s="680"/>
      <c r="S62" s="681"/>
      <c r="T62" s="682"/>
      <c r="U62" s="677"/>
      <c r="V62" s="682">
        <v>7200</v>
      </c>
      <c r="W62" s="664">
        <f t="shared" si="25"/>
        <v>7200</v>
      </c>
      <c r="Y62" s="753">
        <v>10</v>
      </c>
      <c r="Z62" s="754">
        <v>1</v>
      </c>
      <c r="AA62" s="685">
        <v>922.83</v>
      </c>
    </row>
    <row r="63" spans="1:27" ht="21" customHeight="1" thickBot="1">
      <c r="A63" s="621">
        <f t="shared" si="2"/>
        <v>51</v>
      </c>
      <c r="B63" s="671" t="s">
        <v>61</v>
      </c>
      <c r="C63" s="672">
        <v>18</v>
      </c>
      <c r="D63" s="673">
        <v>11731.8</v>
      </c>
      <c r="E63" s="672"/>
      <c r="F63" s="673"/>
      <c r="G63" s="988">
        <f t="shared" si="23"/>
        <v>18</v>
      </c>
      <c r="H63" s="985">
        <f t="shared" si="24"/>
        <v>11731.8</v>
      </c>
      <c r="I63" s="672">
        <v>4</v>
      </c>
      <c r="J63" s="676">
        <v>1847.95</v>
      </c>
      <c r="K63" s="672"/>
      <c r="L63" s="677"/>
      <c r="M63" s="673"/>
      <c r="N63" s="678">
        <v>29</v>
      </c>
      <c r="O63" s="679">
        <v>31921.74</v>
      </c>
      <c r="P63" s="676"/>
      <c r="Q63" s="983">
        <f t="shared" si="19"/>
        <v>45501.490000000005</v>
      </c>
      <c r="R63" s="680"/>
      <c r="S63" s="681"/>
      <c r="T63" s="682"/>
      <c r="U63" s="677"/>
      <c r="V63" s="682">
        <v>5800</v>
      </c>
      <c r="W63" s="664">
        <f t="shared" si="25"/>
        <v>5800</v>
      </c>
      <c r="Y63" s="653" t="s">
        <v>90</v>
      </c>
      <c r="Z63" s="716">
        <f>SUM(Z64:Z68)</f>
        <v>0</v>
      </c>
      <c r="AA63" s="655">
        <f>SUM(AA64:AA68)</f>
        <v>0</v>
      </c>
    </row>
    <row r="64" spans="1:27" ht="16.5" customHeight="1" thickBot="1">
      <c r="A64" s="621">
        <f t="shared" si="2"/>
        <v>52</v>
      </c>
      <c r="B64" s="686" t="s">
        <v>63</v>
      </c>
      <c r="C64" s="672">
        <v>7</v>
      </c>
      <c r="D64" s="673">
        <v>4695.32</v>
      </c>
      <c r="E64" s="672"/>
      <c r="F64" s="673"/>
      <c r="G64" s="988">
        <f t="shared" si="23"/>
        <v>7</v>
      </c>
      <c r="H64" s="985">
        <f t="shared" si="24"/>
        <v>4695.32</v>
      </c>
      <c r="I64" s="672">
        <v>3</v>
      </c>
      <c r="J64" s="676">
        <v>1323.79</v>
      </c>
      <c r="K64" s="672"/>
      <c r="L64" s="677"/>
      <c r="M64" s="673"/>
      <c r="N64" s="678">
        <v>8</v>
      </c>
      <c r="O64" s="679">
        <v>8914</v>
      </c>
      <c r="P64" s="676"/>
      <c r="Q64" s="983">
        <f t="shared" si="19"/>
        <v>14933.11</v>
      </c>
      <c r="R64" s="680"/>
      <c r="S64" s="708"/>
      <c r="T64" s="709"/>
      <c r="U64" s="710"/>
      <c r="V64" s="709">
        <v>1600</v>
      </c>
      <c r="W64" s="664">
        <f t="shared" si="25"/>
        <v>1600</v>
      </c>
      <c r="Y64" s="683" t="s">
        <v>91</v>
      </c>
      <c r="Z64" s="754"/>
      <c r="AA64" s="685"/>
    </row>
    <row r="65" spans="1:27" ht="21" customHeight="1" thickBot="1">
      <c r="A65" s="621">
        <f t="shared" si="2"/>
        <v>53</v>
      </c>
      <c r="B65" s="643" t="s">
        <v>93</v>
      </c>
      <c r="C65" s="644">
        <f>SUM(C66:C70)</f>
        <v>80</v>
      </c>
      <c r="D65" s="645">
        <f>SUM(D66:D70)</f>
        <v>49656.060000000005</v>
      </c>
      <c r="E65" s="644">
        <f>SUM(E66:E70)</f>
        <v>1</v>
      </c>
      <c r="F65" s="645">
        <f>SUM(F66:F70)</f>
        <v>614.73</v>
      </c>
      <c r="G65" s="644">
        <f aca="true" t="shared" si="26" ref="G65:O65">SUM(G66:G70)</f>
        <v>81</v>
      </c>
      <c r="H65" s="645">
        <f t="shared" si="26"/>
        <v>50270.79</v>
      </c>
      <c r="I65" s="752">
        <f t="shared" si="26"/>
        <v>67</v>
      </c>
      <c r="J65" s="655">
        <f t="shared" si="26"/>
        <v>25419.51</v>
      </c>
      <c r="K65" s="644">
        <f t="shared" si="26"/>
        <v>0</v>
      </c>
      <c r="L65" s="647">
        <f t="shared" si="26"/>
        <v>0</v>
      </c>
      <c r="M65" s="645">
        <f t="shared" si="26"/>
        <v>0</v>
      </c>
      <c r="N65" s="752">
        <f t="shared" si="26"/>
        <v>95</v>
      </c>
      <c r="O65" s="648">
        <f t="shared" si="26"/>
        <v>100581.26</v>
      </c>
      <c r="P65" s="655">
        <v>0</v>
      </c>
      <c r="Q65" s="703">
        <f>SUM(Q66:Q70)</f>
        <v>176271.56</v>
      </c>
      <c r="R65" s="649"/>
      <c r="S65" s="650">
        <f>SUM(S66:S70)</f>
        <v>0</v>
      </c>
      <c r="T65" s="655">
        <f>SUM(T66:T70)</f>
        <v>0</v>
      </c>
      <c r="U65" s="647">
        <f>SUM(U66:U70)</f>
        <v>0</v>
      </c>
      <c r="V65" s="655">
        <f>SUM(V66:V70)</f>
        <v>19000</v>
      </c>
      <c r="W65" s="703">
        <f>SUM(W66:W70)</f>
        <v>19000</v>
      </c>
      <c r="Y65" s="683" t="s">
        <v>92</v>
      </c>
      <c r="Z65" s="754"/>
      <c r="AA65" s="685"/>
    </row>
    <row r="66" spans="1:27" ht="16.5" customHeight="1">
      <c r="A66" s="621">
        <f t="shared" si="2"/>
        <v>54</v>
      </c>
      <c r="B66" s="715" t="s">
        <v>67</v>
      </c>
      <c r="C66" s="672">
        <v>7</v>
      </c>
      <c r="D66" s="673">
        <v>4431.75</v>
      </c>
      <c r="E66" s="672"/>
      <c r="F66" s="673"/>
      <c r="G66" s="988">
        <f aca="true" t="shared" si="27" ref="G66:H69">C66+E66</f>
        <v>7</v>
      </c>
      <c r="H66" s="985">
        <f t="shared" si="27"/>
        <v>4431.75</v>
      </c>
      <c r="I66" s="672">
        <v>6</v>
      </c>
      <c r="J66" s="676">
        <v>2522.26</v>
      </c>
      <c r="K66" s="672"/>
      <c r="L66" s="677"/>
      <c r="M66" s="673"/>
      <c r="N66" s="678">
        <v>9</v>
      </c>
      <c r="O66" s="679">
        <v>9503.02</v>
      </c>
      <c r="P66" s="676"/>
      <c r="Q66" s="983">
        <f t="shared" si="19"/>
        <v>16457.03</v>
      </c>
      <c r="R66" s="680"/>
      <c r="S66" s="665"/>
      <c r="T66" s="666"/>
      <c r="U66" s="667"/>
      <c r="V66" s="666">
        <v>1800</v>
      </c>
      <c r="W66" s="664">
        <f>SUM(S66:V66)</f>
        <v>1800</v>
      </c>
      <c r="Y66" s="683" t="s">
        <v>94</v>
      </c>
      <c r="Z66" s="754"/>
      <c r="AA66" s="685"/>
    </row>
    <row r="67" spans="1:27" ht="16.5" customHeight="1">
      <c r="A67" s="621">
        <f t="shared" si="2"/>
        <v>55</v>
      </c>
      <c r="B67" s="671" t="s">
        <v>69</v>
      </c>
      <c r="C67" s="672">
        <v>33</v>
      </c>
      <c r="D67" s="673">
        <v>20435.88</v>
      </c>
      <c r="E67" s="672"/>
      <c r="F67" s="673"/>
      <c r="G67" s="988">
        <f t="shared" si="27"/>
        <v>33</v>
      </c>
      <c r="H67" s="985">
        <f t="shared" si="27"/>
        <v>20435.88</v>
      </c>
      <c r="I67" s="672">
        <v>29</v>
      </c>
      <c r="J67" s="676">
        <v>15064.14</v>
      </c>
      <c r="K67" s="672"/>
      <c r="L67" s="677"/>
      <c r="M67" s="673"/>
      <c r="N67" s="678">
        <v>43</v>
      </c>
      <c r="O67" s="679">
        <v>47079.38</v>
      </c>
      <c r="P67" s="676"/>
      <c r="Q67" s="983">
        <f t="shared" si="19"/>
        <v>82579.4</v>
      </c>
      <c r="R67" s="680"/>
      <c r="S67" s="681"/>
      <c r="T67" s="682"/>
      <c r="U67" s="677"/>
      <c r="V67" s="682">
        <v>8600</v>
      </c>
      <c r="W67" s="664">
        <f>SUM(S67:V67)</f>
        <v>8600</v>
      </c>
      <c r="Y67" s="683" t="s">
        <v>95</v>
      </c>
      <c r="Z67" s="754"/>
      <c r="AA67" s="685"/>
    </row>
    <row r="68" spans="1:27" ht="16.5" customHeight="1" thickBot="1">
      <c r="A68" s="621">
        <f t="shared" si="2"/>
        <v>56</v>
      </c>
      <c r="B68" s="671" t="s">
        <v>71</v>
      </c>
      <c r="C68" s="672">
        <v>25</v>
      </c>
      <c r="D68" s="673">
        <v>15877.78</v>
      </c>
      <c r="E68" s="672"/>
      <c r="F68" s="673"/>
      <c r="G68" s="988">
        <f t="shared" si="27"/>
        <v>25</v>
      </c>
      <c r="H68" s="985">
        <f t="shared" si="27"/>
        <v>15877.78</v>
      </c>
      <c r="I68" s="672">
        <v>20</v>
      </c>
      <c r="J68" s="676">
        <v>3309.24</v>
      </c>
      <c r="K68" s="672"/>
      <c r="L68" s="677"/>
      <c r="M68" s="673"/>
      <c r="N68" s="678">
        <v>25</v>
      </c>
      <c r="O68" s="679">
        <v>23763.58</v>
      </c>
      <c r="P68" s="676"/>
      <c r="Q68" s="983">
        <f t="shared" si="19"/>
        <v>42950.600000000006</v>
      </c>
      <c r="R68" s="680"/>
      <c r="S68" s="681"/>
      <c r="T68" s="682"/>
      <c r="U68" s="677"/>
      <c r="V68" s="682">
        <v>5000</v>
      </c>
      <c r="W68" s="664">
        <f>SUM(S68:V68)</f>
        <v>5000</v>
      </c>
      <c r="Y68" s="683" t="s">
        <v>96</v>
      </c>
      <c r="Z68" s="754"/>
      <c r="AA68" s="685"/>
    </row>
    <row r="69" spans="1:27" ht="21.75" customHeight="1" thickBot="1">
      <c r="A69" s="621">
        <f t="shared" si="2"/>
        <v>57</v>
      </c>
      <c r="B69" s="671" t="s">
        <v>73</v>
      </c>
      <c r="C69" s="672">
        <v>15</v>
      </c>
      <c r="D69" s="673">
        <v>8910.65</v>
      </c>
      <c r="E69" s="672">
        <v>1</v>
      </c>
      <c r="F69" s="673">
        <v>614.73</v>
      </c>
      <c r="G69" s="988">
        <f t="shared" si="27"/>
        <v>16</v>
      </c>
      <c r="H69" s="985">
        <f t="shared" si="27"/>
        <v>9525.38</v>
      </c>
      <c r="I69" s="672">
        <v>12</v>
      </c>
      <c r="J69" s="676">
        <v>4523.87</v>
      </c>
      <c r="K69" s="672"/>
      <c r="L69" s="677"/>
      <c r="M69" s="673"/>
      <c r="N69" s="678">
        <v>18</v>
      </c>
      <c r="O69" s="679">
        <v>20235.28</v>
      </c>
      <c r="P69" s="676"/>
      <c r="Q69" s="983">
        <f t="shared" si="19"/>
        <v>34284.53</v>
      </c>
      <c r="R69" s="680"/>
      <c r="S69" s="681"/>
      <c r="T69" s="682"/>
      <c r="U69" s="677"/>
      <c r="V69" s="682">
        <v>3600</v>
      </c>
      <c r="W69" s="664">
        <f>SUM(S69:V69)</f>
        <v>3600</v>
      </c>
      <c r="Y69" s="653" t="s">
        <v>97</v>
      </c>
      <c r="Z69" s="716">
        <f>SUM(Z70:Z74)</f>
        <v>2</v>
      </c>
      <c r="AA69" s="655">
        <f>SUM(AA70:AA74)</f>
        <v>1944.95</v>
      </c>
    </row>
    <row r="70" spans="1:27" ht="16.5" customHeight="1" thickBot="1">
      <c r="A70" s="621">
        <f t="shared" si="2"/>
        <v>58</v>
      </c>
      <c r="B70" s="686" t="s">
        <v>98</v>
      </c>
      <c r="C70" s="672"/>
      <c r="D70" s="673"/>
      <c r="E70" s="672"/>
      <c r="F70" s="673"/>
      <c r="G70" s="672"/>
      <c r="H70" s="673"/>
      <c r="I70" s="672"/>
      <c r="J70" s="676"/>
      <c r="K70" s="672"/>
      <c r="L70" s="677"/>
      <c r="M70" s="673"/>
      <c r="N70" s="678"/>
      <c r="O70" s="679"/>
      <c r="P70" s="676"/>
      <c r="Q70" s="983">
        <f t="shared" si="19"/>
        <v>0</v>
      </c>
      <c r="R70" s="680"/>
      <c r="S70" s="708"/>
      <c r="T70" s="709"/>
      <c r="U70" s="710"/>
      <c r="V70" s="709"/>
      <c r="W70" s="664">
        <f>SUM(S70:V70)</f>
        <v>0</v>
      </c>
      <c r="Y70" s="683" t="s">
        <v>91</v>
      </c>
      <c r="Z70" s="754">
        <v>2</v>
      </c>
      <c r="AA70" s="685">
        <v>1944.95</v>
      </c>
    </row>
    <row r="71" spans="1:27" ht="21" customHeight="1" thickBot="1">
      <c r="A71" s="621">
        <f t="shared" si="2"/>
        <v>59</v>
      </c>
      <c r="B71" s="643" t="s">
        <v>99</v>
      </c>
      <c r="C71" s="644">
        <v>0</v>
      </c>
      <c r="D71" s="645">
        <v>0</v>
      </c>
      <c r="E71" s="644">
        <v>0</v>
      </c>
      <c r="F71" s="645">
        <v>0</v>
      </c>
      <c r="G71" s="644">
        <v>0</v>
      </c>
      <c r="H71" s="645">
        <v>0</v>
      </c>
      <c r="I71" s="644">
        <v>0</v>
      </c>
      <c r="J71" s="655">
        <v>0</v>
      </c>
      <c r="K71" s="644">
        <v>0</v>
      </c>
      <c r="L71" s="647">
        <v>0</v>
      </c>
      <c r="M71" s="645">
        <v>0</v>
      </c>
      <c r="N71" s="644">
        <v>0</v>
      </c>
      <c r="O71" s="648">
        <v>0</v>
      </c>
      <c r="P71" s="655">
        <v>0</v>
      </c>
      <c r="Q71" s="703">
        <v>0</v>
      </c>
      <c r="R71" s="649"/>
      <c r="S71" s="650">
        <f>SUM(S72:S76)</f>
        <v>0</v>
      </c>
      <c r="T71" s="655">
        <f>SUM(T72:T76)</f>
        <v>0</v>
      </c>
      <c r="U71" s="647">
        <f>SUM(U72:U76)</f>
        <v>0</v>
      </c>
      <c r="V71" s="655">
        <f>SUM(V72:V76)</f>
        <v>0</v>
      </c>
      <c r="W71" s="703">
        <f>SUM(W72:W76)</f>
        <v>0</v>
      </c>
      <c r="Y71" s="683" t="s">
        <v>92</v>
      </c>
      <c r="Z71" s="754"/>
      <c r="AA71" s="685"/>
    </row>
    <row r="72" spans="1:27" ht="16.5" customHeight="1">
      <c r="A72" s="621">
        <f t="shared" si="2"/>
        <v>60</v>
      </c>
      <c r="B72" s="715">
        <v>12</v>
      </c>
      <c r="C72" s="672"/>
      <c r="D72" s="673"/>
      <c r="E72" s="672"/>
      <c r="F72" s="673"/>
      <c r="G72" s="672"/>
      <c r="H72" s="673"/>
      <c r="I72" s="672"/>
      <c r="J72" s="676"/>
      <c r="K72" s="672"/>
      <c r="L72" s="677"/>
      <c r="M72" s="673"/>
      <c r="N72" s="678"/>
      <c r="O72" s="679"/>
      <c r="P72" s="676"/>
      <c r="Q72" s="983">
        <f t="shared" si="19"/>
        <v>0</v>
      </c>
      <c r="R72" s="680"/>
      <c r="S72" s="665"/>
      <c r="T72" s="666"/>
      <c r="U72" s="667"/>
      <c r="V72" s="666"/>
      <c r="W72" s="664">
        <f>SUM(S72:V72)</f>
        <v>0</v>
      </c>
      <c r="Y72" s="683" t="s">
        <v>94</v>
      </c>
      <c r="Z72" s="754"/>
      <c r="AA72" s="685"/>
    </row>
    <row r="73" spans="1:27" ht="16.5" customHeight="1">
      <c r="A73" s="621">
        <f t="shared" si="2"/>
        <v>61</v>
      </c>
      <c r="B73" s="715">
        <v>11</v>
      </c>
      <c r="C73" s="672"/>
      <c r="D73" s="673"/>
      <c r="E73" s="672"/>
      <c r="F73" s="673"/>
      <c r="G73" s="672"/>
      <c r="H73" s="673"/>
      <c r="I73" s="672"/>
      <c r="J73" s="676"/>
      <c r="K73" s="672"/>
      <c r="L73" s="677"/>
      <c r="M73" s="673"/>
      <c r="N73" s="678"/>
      <c r="O73" s="679"/>
      <c r="P73" s="676"/>
      <c r="Q73" s="983">
        <f t="shared" si="19"/>
        <v>0</v>
      </c>
      <c r="R73" s="680"/>
      <c r="S73" s="718"/>
      <c r="T73" s="719"/>
      <c r="U73" s="661"/>
      <c r="V73" s="719"/>
      <c r="W73" s="664">
        <f>SUM(S73:V73)</f>
        <v>0</v>
      </c>
      <c r="Y73" s="683" t="s">
        <v>95</v>
      </c>
      <c r="Z73" s="754"/>
      <c r="AA73" s="685"/>
    </row>
    <row r="74" spans="1:27" ht="16.5" customHeight="1" thickBot="1">
      <c r="A74" s="621">
        <f t="shared" si="2"/>
        <v>62</v>
      </c>
      <c r="B74" s="715">
        <v>10</v>
      </c>
      <c r="C74" s="672"/>
      <c r="D74" s="673"/>
      <c r="E74" s="672"/>
      <c r="F74" s="673"/>
      <c r="G74" s="672"/>
      <c r="H74" s="673"/>
      <c r="I74" s="672"/>
      <c r="J74" s="676"/>
      <c r="K74" s="672"/>
      <c r="L74" s="677"/>
      <c r="M74" s="673"/>
      <c r="N74" s="678"/>
      <c r="O74" s="679"/>
      <c r="P74" s="676"/>
      <c r="Q74" s="983">
        <f t="shared" si="19"/>
        <v>0</v>
      </c>
      <c r="R74" s="680"/>
      <c r="S74" s="718"/>
      <c r="T74" s="719"/>
      <c r="U74" s="661"/>
      <c r="V74" s="719"/>
      <c r="W74" s="664">
        <f>SUM(S74:V74)</f>
        <v>0</v>
      </c>
      <c r="Y74" s="705" t="s">
        <v>96</v>
      </c>
      <c r="Z74" s="754"/>
      <c r="AA74" s="685"/>
    </row>
    <row r="75" spans="1:27" ht="20.25" customHeight="1" thickBot="1">
      <c r="A75" s="621">
        <f t="shared" si="2"/>
        <v>63</v>
      </c>
      <c r="B75" s="720">
        <v>9</v>
      </c>
      <c r="C75" s="672"/>
      <c r="D75" s="673"/>
      <c r="E75" s="672"/>
      <c r="F75" s="673"/>
      <c r="G75" s="672"/>
      <c r="H75" s="673"/>
      <c r="I75" s="672"/>
      <c r="J75" s="676"/>
      <c r="K75" s="672"/>
      <c r="L75" s="677"/>
      <c r="M75" s="673"/>
      <c r="N75" s="678"/>
      <c r="O75" s="679"/>
      <c r="P75" s="676"/>
      <c r="Q75" s="983">
        <f t="shared" si="19"/>
        <v>0</v>
      </c>
      <c r="R75" s="680"/>
      <c r="S75" s="681"/>
      <c r="T75" s="682"/>
      <c r="U75" s="677"/>
      <c r="V75" s="682"/>
      <c r="W75" s="664">
        <f>SUM(S75:V75)</f>
        <v>0</v>
      </c>
      <c r="Y75" s="653" t="s">
        <v>100</v>
      </c>
      <c r="Z75" s="716">
        <f>SUM(Z76:Z80)</f>
        <v>0</v>
      </c>
      <c r="AA75" s="655">
        <f>SUM(AA76:AA80)</f>
        <v>0</v>
      </c>
    </row>
    <row r="76" spans="1:27" ht="16.5" customHeight="1" thickBot="1">
      <c r="A76" s="621">
        <f t="shared" si="2"/>
        <v>64</v>
      </c>
      <c r="B76" s="721">
        <v>8</v>
      </c>
      <c r="C76" s="672"/>
      <c r="D76" s="673"/>
      <c r="E76" s="672"/>
      <c r="F76" s="673"/>
      <c r="G76" s="672"/>
      <c r="H76" s="673"/>
      <c r="I76" s="672"/>
      <c r="J76" s="676"/>
      <c r="K76" s="672"/>
      <c r="L76" s="677"/>
      <c r="M76" s="673"/>
      <c r="N76" s="678"/>
      <c r="O76" s="679"/>
      <c r="P76" s="676"/>
      <c r="Q76" s="983">
        <f t="shared" si="19"/>
        <v>0</v>
      </c>
      <c r="R76" s="680"/>
      <c r="S76" s="708"/>
      <c r="T76" s="709"/>
      <c r="U76" s="710"/>
      <c r="V76" s="709"/>
      <c r="W76" s="664">
        <f>SUM(S76:V76)</f>
        <v>0</v>
      </c>
      <c r="Y76" s="717" t="s">
        <v>101</v>
      </c>
      <c r="Z76" s="754"/>
      <c r="AA76" s="685"/>
    </row>
    <row r="77" spans="1:27" ht="21" customHeight="1" thickBot="1">
      <c r="A77" s="621">
        <f t="shared" si="2"/>
        <v>65</v>
      </c>
      <c r="B77" s="755" t="s">
        <v>82</v>
      </c>
      <c r="C77" s="644">
        <f>SUM(C78:C82)</f>
        <v>53</v>
      </c>
      <c r="D77" s="645">
        <f>SUM(D78:D82)</f>
        <v>180113.83</v>
      </c>
      <c r="E77" s="644">
        <f>SUM(E78:E82)</f>
        <v>2</v>
      </c>
      <c r="F77" s="645">
        <f>SUM(F78:F82)</f>
        <v>6136.06</v>
      </c>
      <c r="G77" s="644">
        <f aca="true" t="shared" si="28" ref="G77:Q77">SUM(G78:G82)</f>
        <v>55</v>
      </c>
      <c r="H77" s="645">
        <f t="shared" si="28"/>
        <v>186249.88999999998</v>
      </c>
      <c r="I77" s="644">
        <f t="shared" si="28"/>
        <v>47</v>
      </c>
      <c r="J77" s="655">
        <f t="shared" si="28"/>
        <v>17792.019999999997</v>
      </c>
      <c r="K77" s="644">
        <f t="shared" si="28"/>
        <v>0</v>
      </c>
      <c r="L77" s="647">
        <f t="shared" si="28"/>
        <v>0</v>
      </c>
      <c r="M77" s="645">
        <f t="shared" si="28"/>
        <v>0</v>
      </c>
      <c r="N77" s="644">
        <f t="shared" si="28"/>
        <v>54</v>
      </c>
      <c r="O77" s="648">
        <f t="shared" si="28"/>
        <v>43245.84</v>
      </c>
      <c r="P77" s="655">
        <f t="shared" si="28"/>
        <v>0</v>
      </c>
      <c r="Q77" s="703">
        <f t="shared" si="28"/>
        <v>247287.75</v>
      </c>
      <c r="R77" s="649"/>
      <c r="S77" s="650">
        <f>SUM(S78:S82)</f>
        <v>0</v>
      </c>
      <c r="T77" s="655">
        <f>SUM(T78:T82)</f>
        <v>0</v>
      </c>
      <c r="U77" s="647">
        <f>SUM(U78:U82)</f>
        <v>0</v>
      </c>
      <c r="V77" s="655">
        <f>SUM(V78:V82)</f>
        <v>10800</v>
      </c>
      <c r="W77" s="703">
        <f>SUM(W78:W82)</f>
        <v>10800</v>
      </c>
      <c r="Y77" s="683" t="s">
        <v>102</v>
      </c>
      <c r="Z77" s="754"/>
      <c r="AA77" s="685"/>
    </row>
    <row r="78" spans="1:27" ht="16.5" customHeight="1">
      <c r="A78" s="621">
        <f aca="true" t="shared" si="29" ref="A78:A134">A77+1</f>
        <v>66</v>
      </c>
      <c r="B78" s="715" t="s">
        <v>83</v>
      </c>
      <c r="C78" s="672">
        <v>7</v>
      </c>
      <c r="D78" s="673">
        <v>26515.86</v>
      </c>
      <c r="E78" s="672"/>
      <c r="F78" s="673"/>
      <c r="G78" s="988">
        <f aca="true" t="shared" si="30" ref="G78:H82">C78+E78</f>
        <v>7</v>
      </c>
      <c r="H78" s="985">
        <f t="shared" si="30"/>
        <v>26515.86</v>
      </c>
      <c r="I78" s="672">
        <v>4</v>
      </c>
      <c r="J78" s="676">
        <v>1744.2</v>
      </c>
      <c r="K78" s="672"/>
      <c r="L78" s="677"/>
      <c r="M78" s="673"/>
      <c r="N78" s="756">
        <v>7</v>
      </c>
      <c r="O78" s="757">
        <v>5966</v>
      </c>
      <c r="P78" s="676"/>
      <c r="Q78" s="983">
        <f t="shared" si="19"/>
        <v>34226.06</v>
      </c>
      <c r="R78" s="680"/>
      <c r="S78" s="665"/>
      <c r="T78" s="666"/>
      <c r="U78" s="667"/>
      <c r="V78" s="666">
        <v>1400</v>
      </c>
      <c r="W78" s="664">
        <f>SUM(S78:V78)</f>
        <v>1400</v>
      </c>
      <c r="Y78" s="683" t="s">
        <v>103</v>
      </c>
      <c r="Z78" s="754"/>
      <c r="AA78" s="685"/>
    </row>
    <row r="79" spans="1:27" ht="16.5" customHeight="1">
      <c r="A79" s="621">
        <f t="shared" si="29"/>
        <v>67</v>
      </c>
      <c r="B79" s="671" t="s">
        <v>84</v>
      </c>
      <c r="C79" s="672">
        <v>11</v>
      </c>
      <c r="D79" s="673">
        <v>40005.88</v>
      </c>
      <c r="E79" s="672"/>
      <c r="F79" s="673"/>
      <c r="G79" s="988">
        <f t="shared" si="30"/>
        <v>11</v>
      </c>
      <c r="H79" s="985">
        <f t="shared" si="30"/>
        <v>40005.88</v>
      </c>
      <c r="I79" s="672">
        <v>10</v>
      </c>
      <c r="J79" s="676">
        <v>4016.25</v>
      </c>
      <c r="K79" s="672"/>
      <c r="L79" s="677"/>
      <c r="M79" s="673"/>
      <c r="N79" s="678">
        <v>10</v>
      </c>
      <c r="O79" s="757">
        <v>7538.46</v>
      </c>
      <c r="P79" s="676"/>
      <c r="Q79" s="983">
        <f t="shared" si="19"/>
        <v>51560.59</v>
      </c>
      <c r="R79" s="680"/>
      <c r="S79" s="681"/>
      <c r="T79" s="682"/>
      <c r="U79" s="677"/>
      <c r="V79" s="682">
        <v>2000</v>
      </c>
      <c r="W79" s="664">
        <f>SUM(S79:V79)</f>
        <v>2000</v>
      </c>
      <c r="Y79" s="683" t="s">
        <v>91</v>
      </c>
      <c r="Z79" s="754"/>
      <c r="AA79" s="685"/>
    </row>
    <row r="80" spans="1:27" ht="16.5" customHeight="1" thickBot="1">
      <c r="A80" s="621">
        <f t="shared" si="29"/>
        <v>68</v>
      </c>
      <c r="B80" s="671" t="s">
        <v>86</v>
      </c>
      <c r="C80" s="672">
        <v>15</v>
      </c>
      <c r="D80" s="673">
        <v>51919.67</v>
      </c>
      <c r="E80" s="672"/>
      <c r="F80" s="673"/>
      <c r="G80" s="988">
        <f t="shared" si="30"/>
        <v>15</v>
      </c>
      <c r="H80" s="985">
        <f t="shared" si="30"/>
        <v>51919.67</v>
      </c>
      <c r="I80" s="672">
        <v>11</v>
      </c>
      <c r="J80" s="676">
        <v>4320.74</v>
      </c>
      <c r="K80" s="672"/>
      <c r="L80" s="677"/>
      <c r="M80" s="673"/>
      <c r="N80" s="678">
        <v>15</v>
      </c>
      <c r="O80" s="757">
        <v>11595.64</v>
      </c>
      <c r="P80" s="676"/>
      <c r="Q80" s="983">
        <f t="shared" si="19"/>
        <v>67836.04999999999</v>
      </c>
      <c r="R80" s="680"/>
      <c r="S80" s="681"/>
      <c r="T80" s="682"/>
      <c r="U80" s="677"/>
      <c r="V80" s="682">
        <v>3000</v>
      </c>
      <c r="W80" s="664">
        <f>SUM(S80:V80)</f>
        <v>3000</v>
      </c>
      <c r="Y80" s="758" t="s">
        <v>92</v>
      </c>
      <c r="Z80" s="754"/>
      <c r="AA80" s="685"/>
    </row>
    <row r="81" spans="1:27" ht="20.25" customHeight="1" thickBot="1">
      <c r="A81" s="621">
        <f t="shared" si="29"/>
        <v>69</v>
      </c>
      <c r="B81" s="671" t="s">
        <v>87</v>
      </c>
      <c r="C81" s="672">
        <v>2</v>
      </c>
      <c r="D81" s="673">
        <v>6488.33</v>
      </c>
      <c r="E81" s="672"/>
      <c r="F81" s="673"/>
      <c r="G81" s="988">
        <f t="shared" si="30"/>
        <v>2</v>
      </c>
      <c r="H81" s="985">
        <f t="shared" si="30"/>
        <v>6488.33</v>
      </c>
      <c r="I81" s="672">
        <v>2</v>
      </c>
      <c r="J81" s="676">
        <v>1050.99</v>
      </c>
      <c r="K81" s="672"/>
      <c r="L81" s="677"/>
      <c r="M81" s="673"/>
      <c r="N81" s="678">
        <v>2</v>
      </c>
      <c r="O81" s="757">
        <v>1636</v>
      </c>
      <c r="P81" s="676"/>
      <c r="Q81" s="983">
        <f t="shared" si="19"/>
        <v>9175.32</v>
      </c>
      <c r="R81" s="680"/>
      <c r="S81" s="681"/>
      <c r="T81" s="682"/>
      <c r="U81" s="677"/>
      <c r="V81" s="682">
        <v>400</v>
      </c>
      <c r="W81" s="664">
        <f>SUM(S81:V81)</f>
        <v>400</v>
      </c>
      <c r="Y81" s="653" t="s">
        <v>104</v>
      </c>
      <c r="Z81" s="716">
        <f>SUM(Z82:Z86)</f>
        <v>8</v>
      </c>
      <c r="AA81" s="655">
        <f>SUM(AA82:AA86)</f>
        <v>6890.5599999999995</v>
      </c>
    </row>
    <row r="82" spans="1:27" ht="16.5" customHeight="1" thickBot="1">
      <c r="A82" s="621">
        <f t="shared" si="29"/>
        <v>70</v>
      </c>
      <c r="B82" s="686" t="s">
        <v>88</v>
      </c>
      <c r="C82" s="672">
        <v>18</v>
      </c>
      <c r="D82" s="673">
        <v>55184.09</v>
      </c>
      <c r="E82" s="672">
        <v>2</v>
      </c>
      <c r="F82" s="673">
        <v>6136.06</v>
      </c>
      <c r="G82" s="988">
        <f t="shared" si="30"/>
        <v>20</v>
      </c>
      <c r="H82" s="985">
        <f t="shared" si="30"/>
        <v>61320.149999999994</v>
      </c>
      <c r="I82" s="672">
        <v>20</v>
      </c>
      <c r="J82" s="676">
        <v>6659.84</v>
      </c>
      <c r="K82" s="672"/>
      <c r="L82" s="677"/>
      <c r="M82" s="673"/>
      <c r="N82" s="759">
        <v>20</v>
      </c>
      <c r="O82" s="757">
        <v>16509.74</v>
      </c>
      <c r="P82" s="676"/>
      <c r="Q82" s="983">
        <f t="shared" si="19"/>
        <v>84489.73</v>
      </c>
      <c r="R82" s="680"/>
      <c r="S82" s="708"/>
      <c r="T82" s="709"/>
      <c r="U82" s="710"/>
      <c r="V82" s="709">
        <v>4000</v>
      </c>
      <c r="W82" s="664">
        <f>SUM(S82:V82)</f>
        <v>4000</v>
      </c>
      <c r="Y82" s="717" t="s">
        <v>101</v>
      </c>
      <c r="Z82" s="754"/>
      <c r="AA82" s="685"/>
    </row>
    <row r="83" spans="1:27" ht="21" customHeight="1" thickBot="1">
      <c r="A83" s="621">
        <f t="shared" si="29"/>
        <v>71</v>
      </c>
      <c r="B83" s="643" t="s">
        <v>89</v>
      </c>
      <c r="C83" s="644">
        <f>SUM(C84:C88)</f>
        <v>89</v>
      </c>
      <c r="D83" s="645">
        <f>SUM(D84:D88)</f>
        <v>86296.52</v>
      </c>
      <c r="E83" s="644">
        <f>SUM(E84:E88)</f>
        <v>0</v>
      </c>
      <c r="F83" s="645">
        <f>SUM(F84:F88)</f>
        <v>0</v>
      </c>
      <c r="G83" s="644">
        <f aca="true" t="shared" si="31" ref="G83:Q83">SUM(G84:G88)</f>
        <v>89</v>
      </c>
      <c r="H83" s="645">
        <f t="shared" si="31"/>
        <v>86296.52</v>
      </c>
      <c r="I83" s="644">
        <f t="shared" si="31"/>
        <v>80</v>
      </c>
      <c r="J83" s="655">
        <f t="shared" si="31"/>
        <v>66372.05</v>
      </c>
      <c r="K83" s="644">
        <f t="shared" si="31"/>
        <v>0</v>
      </c>
      <c r="L83" s="647">
        <f t="shared" si="31"/>
        <v>0</v>
      </c>
      <c r="M83" s="645">
        <f t="shared" si="31"/>
        <v>0</v>
      </c>
      <c r="N83" s="644">
        <f t="shared" si="31"/>
        <v>86</v>
      </c>
      <c r="O83" s="648">
        <f t="shared" si="31"/>
        <v>93679.94</v>
      </c>
      <c r="P83" s="655">
        <f t="shared" si="31"/>
        <v>0</v>
      </c>
      <c r="Q83" s="703">
        <f t="shared" si="31"/>
        <v>246348.51</v>
      </c>
      <c r="R83" s="680"/>
      <c r="S83" s="650">
        <f>SUM(S84:S88)</f>
        <v>0</v>
      </c>
      <c r="T83" s="655">
        <f>SUM(T84:T88)</f>
        <v>0</v>
      </c>
      <c r="U83" s="647">
        <f>SUM(U84:U88)</f>
        <v>0</v>
      </c>
      <c r="V83" s="655">
        <f>SUM(V84:V88)</f>
        <v>17200</v>
      </c>
      <c r="W83" s="703">
        <f>SUM(W84:W88)</f>
        <v>17200</v>
      </c>
      <c r="Y83" s="683" t="s">
        <v>102</v>
      </c>
      <c r="Z83" s="754">
        <v>1</v>
      </c>
      <c r="AA83" s="685">
        <v>818.12</v>
      </c>
    </row>
    <row r="84" spans="1:27" ht="16.5" customHeight="1">
      <c r="A84" s="621">
        <f t="shared" si="29"/>
        <v>72</v>
      </c>
      <c r="B84" s="760">
        <v>14</v>
      </c>
      <c r="C84" s="672">
        <v>10</v>
      </c>
      <c r="D84" s="673">
        <v>10068.86</v>
      </c>
      <c r="E84" s="672"/>
      <c r="F84" s="673"/>
      <c r="G84" s="988">
        <f aca="true" t="shared" si="32" ref="G84:H88">C84+E84</f>
        <v>10</v>
      </c>
      <c r="H84" s="985">
        <f t="shared" si="32"/>
        <v>10068.86</v>
      </c>
      <c r="I84" s="672">
        <v>10</v>
      </c>
      <c r="J84" s="676">
        <v>8712.5</v>
      </c>
      <c r="K84" s="672"/>
      <c r="L84" s="677"/>
      <c r="M84" s="673"/>
      <c r="N84" s="678">
        <v>10</v>
      </c>
      <c r="O84" s="679">
        <v>10978.46</v>
      </c>
      <c r="P84" s="676"/>
      <c r="Q84" s="983">
        <f t="shared" si="19"/>
        <v>29759.82</v>
      </c>
      <c r="R84" s="680"/>
      <c r="S84" s="665"/>
      <c r="T84" s="666"/>
      <c r="U84" s="667"/>
      <c r="V84" s="666">
        <v>2000</v>
      </c>
      <c r="W84" s="664">
        <f>SUM(S84:V84)</f>
        <v>2000</v>
      </c>
      <c r="Y84" s="683" t="s">
        <v>103</v>
      </c>
      <c r="Z84" s="754"/>
      <c r="AA84" s="685"/>
    </row>
    <row r="85" spans="1:27" ht="16.5" customHeight="1">
      <c r="A85" s="621">
        <f t="shared" si="29"/>
        <v>73</v>
      </c>
      <c r="B85" s="761">
        <v>13</v>
      </c>
      <c r="C85" s="672">
        <v>27</v>
      </c>
      <c r="D85" s="673">
        <v>26555.75</v>
      </c>
      <c r="E85" s="672"/>
      <c r="F85" s="673"/>
      <c r="G85" s="988">
        <f t="shared" si="32"/>
        <v>27</v>
      </c>
      <c r="H85" s="985">
        <f t="shared" si="32"/>
        <v>26555.75</v>
      </c>
      <c r="I85" s="672">
        <v>24</v>
      </c>
      <c r="J85" s="676">
        <v>21473.54</v>
      </c>
      <c r="K85" s="672"/>
      <c r="L85" s="677"/>
      <c r="M85" s="673"/>
      <c r="N85" s="678">
        <v>27</v>
      </c>
      <c r="O85" s="679">
        <v>28306.2</v>
      </c>
      <c r="P85" s="676"/>
      <c r="Q85" s="983">
        <f t="shared" si="19"/>
        <v>76335.49</v>
      </c>
      <c r="R85" s="680"/>
      <c r="S85" s="681"/>
      <c r="T85" s="682"/>
      <c r="U85" s="677"/>
      <c r="V85" s="682">
        <v>5400</v>
      </c>
      <c r="W85" s="664">
        <f>SUM(S85:V85)</f>
        <v>5400</v>
      </c>
      <c r="Y85" s="683" t="s">
        <v>91</v>
      </c>
      <c r="Z85" s="754">
        <v>1</v>
      </c>
      <c r="AA85" s="685">
        <v>865.29</v>
      </c>
    </row>
    <row r="86" spans="1:27" ht="16.5" customHeight="1" thickBot="1">
      <c r="A86" s="621">
        <f t="shared" si="29"/>
        <v>74</v>
      </c>
      <c r="B86" s="761">
        <v>12</v>
      </c>
      <c r="C86" s="672">
        <v>13</v>
      </c>
      <c r="D86" s="673">
        <v>12941.77</v>
      </c>
      <c r="E86" s="672"/>
      <c r="F86" s="673"/>
      <c r="G86" s="988">
        <f t="shared" si="32"/>
        <v>13</v>
      </c>
      <c r="H86" s="985">
        <f t="shared" si="32"/>
        <v>12941.77</v>
      </c>
      <c r="I86" s="672">
        <v>10</v>
      </c>
      <c r="J86" s="676">
        <v>8692.12</v>
      </c>
      <c r="K86" s="672"/>
      <c r="L86" s="677"/>
      <c r="M86" s="673"/>
      <c r="N86" s="678">
        <v>11</v>
      </c>
      <c r="O86" s="679">
        <v>12073.64</v>
      </c>
      <c r="P86" s="676"/>
      <c r="Q86" s="983">
        <f t="shared" si="19"/>
        <v>33707.53</v>
      </c>
      <c r="R86" s="680"/>
      <c r="S86" s="681"/>
      <c r="T86" s="682"/>
      <c r="U86" s="677"/>
      <c r="V86" s="682">
        <v>2200</v>
      </c>
      <c r="W86" s="664">
        <f>SUM(S86:V86)</f>
        <v>2200</v>
      </c>
      <c r="Y86" s="758" t="s">
        <v>92</v>
      </c>
      <c r="Z86" s="754">
        <v>6</v>
      </c>
      <c r="AA86" s="685">
        <v>5207.15</v>
      </c>
    </row>
    <row r="87" spans="1:27" ht="30" customHeight="1" thickBot="1">
      <c r="A87" s="621">
        <f t="shared" si="29"/>
        <v>75</v>
      </c>
      <c r="B87" s="761">
        <v>11</v>
      </c>
      <c r="C87" s="672">
        <v>11</v>
      </c>
      <c r="D87" s="673">
        <v>10800.87</v>
      </c>
      <c r="E87" s="672"/>
      <c r="F87" s="673"/>
      <c r="G87" s="988">
        <f t="shared" si="32"/>
        <v>11</v>
      </c>
      <c r="H87" s="985">
        <f t="shared" si="32"/>
        <v>10800.87</v>
      </c>
      <c r="I87" s="672">
        <v>11</v>
      </c>
      <c r="J87" s="676">
        <v>10050.44</v>
      </c>
      <c r="K87" s="672"/>
      <c r="L87" s="677"/>
      <c r="M87" s="673"/>
      <c r="N87" s="678">
        <v>11</v>
      </c>
      <c r="O87" s="679">
        <v>12372.36</v>
      </c>
      <c r="P87" s="676"/>
      <c r="Q87" s="983">
        <f t="shared" si="19"/>
        <v>33223.67</v>
      </c>
      <c r="R87" s="680"/>
      <c r="S87" s="681"/>
      <c r="T87" s="682"/>
      <c r="U87" s="677"/>
      <c r="V87" s="682">
        <v>2200</v>
      </c>
      <c r="W87" s="664">
        <f>SUM(S87:V87)</f>
        <v>2200</v>
      </c>
      <c r="Y87" s="653" t="s">
        <v>164</v>
      </c>
      <c r="Z87" s="716">
        <f>SUM(Z88:Z95)</f>
        <v>17</v>
      </c>
      <c r="AA87" s="655">
        <f>SUM(AA88:AA95)</f>
        <v>14697.71</v>
      </c>
    </row>
    <row r="88" spans="1:27" ht="16.5" customHeight="1" thickBot="1">
      <c r="A88" s="621">
        <f t="shared" si="29"/>
        <v>76</v>
      </c>
      <c r="B88" s="762">
        <v>10</v>
      </c>
      <c r="C88" s="672">
        <v>28</v>
      </c>
      <c r="D88" s="673">
        <v>25929.27</v>
      </c>
      <c r="E88" s="672"/>
      <c r="F88" s="673"/>
      <c r="G88" s="988">
        <f t="shared" si="32"/>
        <v>28</v>
      </c>
      <c r="H88" s="985">
        <f t="shared" si="32"/>
        <v>25929.27</v>
      </c>
      <c r="I88" s="672">
        <v>25</v>
      </c>
      <c r="J88" s="676">
        <v>17443.45</v>
      </c>
      <c r="K88" s="672"/>
      <c r="L88" s="677"/>
      <c r="M88" s="673"/>
      <c r="N88" s="678">
        <v>27</v>
      </c>
      <c r="O88" s="679">
        <v>29949.28</v>
      </c>
      <c r="P88" s="676"/>
      <c r="Q88" s="983">
        <f t="shared" si="19"/>
        <v>73322</v>
      </c>
      <c r="R88" s="680"/>
      <c r="S88" s="708"/>
      <c r="T88" s="709"/>
      <c r="U88" s="710"/>
      <c r="V88" s="709">
        <v>5400</v>
      </c>
      <c r="W88" s="664">
        <f>SUM(S88:V88)</f>
        <v>5400</v>
      </c>
      <c r="Y88" s="683" t="s">
        <v>101</v>
      </c>
      <c r="Z88" s="754">
        <v>2</v>
      </c>
      <c r="AA88" s="685">
        <v>1948.9</v>
      </c>
    </row>
    <row r="89" spans="1:27" ht="21" customHeight="1" thickBot="1">
      <c r="A89" s="621">
        <f t="shared" si="29"/>
        <v>77</v>
      </c>
      <c r="B89" s="643" t="s">
        <v>90</v>
      </c>
      <c r="C89" s="644">
        <f>SUM(C90:C94)</f>
        <v>0</v>
      </c>
      <c r="D89" s="645">
        <f>SUM(D90:D94)</f>
        <v>0</v>
      </c>
      <c r="E89" s="644">
        <f>SUM(E90:E94)</f>
        <v>0</v>
      </c>
      <c r="F89" s="645">
        <f>SUM(F90:F94)</f>
        <v>0</v>
      </c>
      <c r="G89" s="644">
        <f aca="true" t="shared" si="33" ref="G89:Q89">SUM(G90:G94)</f>
        <v>0</v>
      </c>
      <c r="H89" s="645">
        <f t="shared" si="33"/>
        <v>0</v>
      </c>
      <c r="I89" s="644">
        <f t="shared" si="33"/>
        <v>0</v>
      </c>
      <c r="J89" s="655">
        <f t="shared" si="33"/>
        <v>0</v>
      </c>
      <c r="K89" s="644">
        <f t="shared" si="33"/>
        <v>0</v>
      </c>
      <c r="L89" s="647">
        <f t="shared" si="33"/>
        <v>0</v>
      </c>
      <c r="M89" s="645">
        <f t="shared" si="33"/>
        <v>0</v>
      </c>
      <c r="N89" s="644">
        <f t="shared" si="33"/>
        <v>0</v>
      </c>
      <c r="O89" s="648">
        <f t="shared" si="33"/>
        <v>0</v>
      </c>
      <c r="P89" s="655">
        <f t="shared" si="33"/>
        <v>0</v>
      </c>
      <c r="Q89" s="703">
        <f t="shared" si="33"/>
        <v>0</v>
      </c>
      <c r="R89" s="649"/>
      <c r="S89" s="650">
        <f>SUM(S90:S94)</f>
        <v>0</v>
      </c>
      <c r="T89" s="655">
        <f>SUM(T90:T94)</f>
        <v>0</v>
      </c>
      <c r="U89" s="647">
        <f>SUM(U90:U94)</f>
        <v>0</v>
      </c>
      <c r="V89" s="655">
        <f>SUM(V90:V94)</f>
        <v>0</v>
      </c>
      <c r="W89" s="703">
        <f>SUM(W90:W94)</f>
        <v>0</v>
      </c>
      <c r="Y89" s="683" t="s">
        <v>102</v>
      </c>
      <c r="Z89" s="754"/>
      <c r="AA89" s="685"/>
    </row>
    <row r="90" spans="1:27" ht="16.5" customHeight="1">
      <c r="A90" s="621">
        <f t="shared" si="29"/>
        <v>78</v>
      </c>
      <c r="B90" s="715" t="s">
        <v>91</v>
      </c>
      <c r="C90" s="672"/>
      <c r="D90" s="673"/>
      <c r="E90" s="672"/>
      <c r="F90" s="673"/>
      <c r="G90" s="672"/>
      <c r="H90" s="673"/>
      <c r="I90" s="672"/>
      <c r="J90" s="676"/>
      <c r="K90" s="672"/>
      <c r="L90" s="677"/>
      <c r="M90" s="673"/>
      <c r="N90" s="678"/>
      <c r="O90" s="679"/>
      <c r="P90" s="676"/>
      <c r="Q90" s="983">
        <f t="shared" si="19"/>
        <v>0</v>
      </c>
      <c r="R90" s="680"/>
      <c r="S90" s="665"/>
      <c r="T90" s="666"/>
      <c r="U90" s="667"/>
      <c r="V90" s="666"/>
      <c r="W90" s="664">
        <f>SUM(S90:V90)</f>
        <v>0</v>
      </c>
      <c r="Y90" s="683" t="s">
        <v>103</v>
      </c>
      <c r="Z90" s="754"/>
      <c r="AA90" s="685"/>
    </row>
    <row r="91" spans="1:27" ht="16.5" customHeight="1">
      <c r="A91" s="621">
        <f t="shared" si="29"/>
        <v>79</v>
      </c>
      <c r="B91" s="671" t="s">
        <v>92</v>
      </c>
      <c r="C91" s="672"/>
      <c r="D91" s="673"/>
      <c r="E91" s="672"/>
      <c r="F91" s="673"/>
      <c r="G91" s="672"/>
      <c r="H91" s="673"/>
      <c r="I91" s="672"/>
      <c r="J91" s="676"/>
      <c r="K91" s="672"/>
      <c r="L91" s="677"/>
      <c r="M91" s="673"/>
      <c r="N91" s="678"/>
      <c r="O91" s="679"/>
      <c r="P91" s="676"/>
      <c r="Q91" s="983">
        <f t="shared" si="19"/>
        <v>0</v>
      </c>
      <c r="R91" s="680"/>
      <c r="S91" s="681"/>
      <c r="T91" s="682"/>
      <c r="U91" s="677"/>
      <c r="V91" s="682"/>
      <c r="W91" s="664">
        <f>SUM(S91:V91)</f>
        <v>0</v>
      </c>
      <c r="Y91" s="683" t="s">
        <v>91</v>
      </c>
      <c r="Z91" s="754">
        <v>14</v>
      </c>
      <c r="AA91" s="685">
        <v>11902.73</v>
      </c>
    </row>
    <row r="92" spans="1:27" ht="16.5" customHeight="1">
      <c r="A92" s="621">
        <f t="shared" si="29"/>
        <v>80</v>
      </c>
      <c r="B92" s="671" t="s">
        <v>94</v>
      </c>
      <c r="C92" s="672"/>
      <c r="D92" s="673"/>
      <c r="E92" s="672"/>
      <c r="F92" s="673"/>
      <c r="G92" s="672"/>
      <c r="H92" s="673"/>
      <c r="I92" s="672"/>
      <c r="J92" s="676"/>
      <c r="K92" s="672"/>
      <c r="L92" s="677"/>
      <c r="M92" s="673"/>
      <c r="N92" s="678"/>
      <c r="O92" s="679"/>
      <c r="P92" s="676"/>
      <c r="Q92" s="983">
        <f t="shared" si="19"/>
        <v>0</v>
      </c>
      <c r="R92" s="680"/>
      <c r="S92" s="681"/>
      <c r="T92" s="682"/>
      <c r="U92" s="677"/>
      <c r="V92" s="682"/>
      <c r="W92" s="664">
        <f>SUM(S92:V92)</f>
        <v>0</v>
      </c>
      <c r="Y92" s="683" t="s">
        <v>92</v>
      </c>
      <c r="Z92" s="754">
        <v>1</v>
      </c>
      <c r="AA92" s="685">
        <v>846.08</v>
      </c>
    </row>
    <row r="93" spans="1:27" ht="16.5" customHeight="1">
      <c r="A93" s="621">
        <f t="shared" si="29"/>
        <v>81</v>
      </c>
      <c r="B93" s="671" t="s">
        <v>95</v>
      </c>
      <c r="C93" s="672"/>
      <c r="D93" s="673"/>
      <c r="E93" s="672"/>
      <c r="F93" s="673"/>
      <c r="G93" s="672"/>
      <c r="H93" s="673"/>
      <c r="I93" s="672"/>
      <c r="J93" s="676"/>
      <c r="K93" s="672"/>
      <c r="L93" s="677"/>
      <c r="M93" s="673"/>
      <c r="N93" s="678"/>
      <c r="O93" s="679"/>
      <c r="P93" s="676"/>
      <c r="Q93" s="983">
        <f t="shared" si="19"/>
        <v>0</v>
      </c>
      <c r="R93" s="680"/>
      <c r="S93" s="681"/>
      <c r="T93" s="682"/>
      <c r="U93" s="677"/>
      <c r="V93" s="682"/>
      <c r="W93" s="664">
        <f>SUM(S93:V93)</f>
        <v>0</v>
      </c>
      <c r="Y93" s="683" t="s">
        <v>94</v>
      </c>
      <c r="Z93" s="754"/>
      <c r="AA93" s="685"/>
    </row>
    <row r="94" spans="1:27" ht="16.5" customHeight="1" thickBot="1">
      <c r="A94" s="621">
        <f t="shared" si="29"/>
        <v>82</v>
      </c>
      <c r="B94" s="686" t="s">
        <v>96</v>
      </c>
      <c r="C94" s="672"/>
      <c r="D94" s="673"/>
      <c r="E94" s="672"/>
      <c r="F94" s="673"/>
      <c r="G94" s="672"/>
      <c r="H94" s="673"/>
      <c r="I94" s="672"/>
      <c r="J94" s="676"/>
      <c r="K94" s="672"/>
      <c r="L94" s="677"/>
      <c r="M94" s="673"/>
      <c r="N94" s="678"/>
      <c r="O94" s="679"/>
      <c r="P94" s="676"/>
      <c r="Q94" s="983">
        <f t="shared" si="19"/>
        <v>0</v>
      </c>
      <c r="R94" s="680"/>
      <c r="S94" s="708"/>
      <c r="T94" s="709"/>
      <c r="U94" s="710"/>
      <c r="V94" s="709"/>
      <c r="W94" s="664">
        <f>SUM(S94:V94)</f>
        <v>0</v>
      </c>
      <c r="Y94" s="683" t="s">
        <v>95</v>
      </c>
      <c r="Z94" s="754"/>
      <c r="AA94" s="685"/>
    </row>
    <row r="95" spans="1:27" ht="21" customHeight="1" thickBot="1">
      <c r="A95" s="621">
        <f t="shared" si="29"/>
        <v>83</v>
      </c>
      <c r="B95" s="643" t="s">
        <v>97</v>
      </c>
      <c r="C95" s="644">
        <f>SUM(C96:C100)</f>
        <v>3</v>
      </c>
      <c r="D95" s="645">
        <f>SUM(D96:D100)</f>
        <v>2961.69</v>
      </c>
      <c r="E95" s="644">
        <f>SUM(E96:E100)</f>
        <v>0</v>
      </c>
      <c r="F95" s="645">
        <f>SUM(F96:F100)</f>
        <v>0</v>
      </c>
      <c r="G95" s="644">
        <f aca="true" t="shared" si="34" ref="G95:Q95">SUM(G96:G100)</f>
        <v>3</v>
      </c>
      <c r="H95" s="645">
        <f t="shared" si="34"/>
        <v>2961.69</v>
      </c>
      <c r="I95" s="644">
        <f t="shared" si="34"/>
        <v>3</v>
      </c>
      <c r="J95" s="655">
        <f t="shared" si="34"/>
        <v>1074.6</v>
      </c>
      <c r="K95" s="644">
        <f t="shared" si="34"/>
        <v>0</v>
      </c>
      <c r="L95" s="647">
        <f t="shared" si="34"/>
        <v>0</v>
      </c>
      <c r="M95" s="645">
        <f t="shared" si="34"/>
        <v>0</v>
      </c>
      <c r="N95" s="644">
        <f t="shared" si="34"/>
        <v>3</v>
      </c>
      <c r="O95" s="648">
        <f t="shared" si="34"/>
        <v>3054</v>
      </c>
      <c r="P95" s="655">
        <f t="shared" si="34"/>
        <v>0</v>
      </c>
      <c r="Q95" s="703">
        <f t="shared" si="34"/>
        <v>7090.290000000001</v>
      </c>
      <c r="R95" s="680"/>
      <c r="S95" s="650">
        <f>SUM(S96:S100)</f>
        <v>0</v>
      </c>
      <c r="T95" s="655">
        <f>SUM(T96:T100)</f>
        <v>0</v>
      </c>
      <c r="U95" s="647">
        <f>SUM(U96:U100)</f>
        <v>0</v>
      </c>
      <c r="V95" s="655">
        <f>SUM(V96:V100)</f>
        <v>600</v>
      </c>
      <c r="W95" s="703">
        <f>SUM(W96:W100)</f>
        <v>600</v>
      </c>
      <c r="Y95" s="758" t="s">
        <v>96</v>
      </c>
      <c r="Z95" s="754"/>
      <c r="AA95" s="685"/>
    </row>
    <row r="96" spans="1:27" ht="26.25" customHeight="1">
      <c r="A96" s="621">
        <f t="shared" si="29"/>
        <v>84</v>
      </c>
      <c r="B96" s="715" t="s">
        <v>91</v>
      </c>
      <c r="C96" s="672">
        <v>1</v>
      </c>
      <c r="D96" s="673">
        <v>994.2</v>
      </c>
      <c r="E96" s="672"/>
      <c r="F96" s="673"/>
      <c r="G96" s="988">
        <f>C96+E96</f>
        <v>1</v>
      </c>
      <c r="H96" s="985">
        <f>D96+F96</f>
        <v>994.2</v>
      </c>
      <c r="I96" s="672">
        <v>1</v>
      </c>
      <c r="J96" s="676">
        <v>358.2</v>
      </c>
      <c r="K96" s="672"/>
      <c r="L96" s="677"/>
      <c r="M96" s="673"/>
      <c r="N96" s="678">
        <v>1</v>
      </c>
      <c r="O96" s="679">
        <v>1118</v>
      </c>
      <c r="P96" s="676"/>
      <c r="Q96" s="983">
        <f t="shared" si="19"/>
        <v>2470.4</v>
      </c>
      <c r="R96" s="680"/>
      <c r="S96" s="665"/>
      <c r="T96" s="666"/>
      <c r="U96" s="667"/>
      <c r="V96" s="666">
        <v>200</v>
      </c>
      <c r="W96" s="664">
        <f>SUM(S96:V96)</f>
        <v>200</v>
      </c>
      <c r="Y96" s="763" t="s">
        <v>171</v>
      </c>
      <c r="Z96" s="764">
        <f>Z51+Z57+Z63+Z69+Z75+Z81+Z87</f>
        <v>63</v>
      </c>
      <c r="AA96" s="765">
        <f>AA51+AA57+AA63+AA69+AA75+AA81+AA87</f>
        <v>93717.19</v>
      </c>
    </row>
    <row r="97" spans="1:27" ht="26.25" customHeight="1" thickBot="1">
      <c r="A97" s="621">
        <f t="shared" si="29"/>
        <v>85</v>
      </c>
      <c r="B97" s="671" t="s">
        <v>92</v>
      </c>
      <c r="C97" s="672">
        <v>1</v>
      </c>
      <c r="D97" s="673">
        <v>1011.18</v>
      </c>
      <c r="E97" s="672"/>
      <c r="F97" s="673"/>
      <c r="G97" s="988">
        <f>C97+E97</f>
        <v>1</v>
      </c>
      <c r="H97" s="985">
        <f>D97+F97</f>
        <v>1011.18</v>
      </c>
      <c r="I97" s="672">
        <v>1</v>
      </c>
      <c r="J97" s="676">
        <v>358.2</v>
      </c>
      <c r="K97" s="672"/>
      <c r="L97" s="677"/>
      <c r="M97" s="673"/>
      <c r="N97" s="678">
        <v>1</v>
      </c>
      <c r="O97" s="679">
        <v>1118</v>
      </c>
      <c r="P97" s="676"/>
      <c r="Q97" s="983">
        <f t="shared" si="19"/>
        <v>2487.38</v>
      </c>
      <c r="R97" s="680"/>
      <c r="S97" s="681"/>
      <c r="T97" s="682"/>
      <c r="U97" s="677"/>
      <c r="V97" s="682">
        <v>200</v>
      </c>
      <c r="W97" s="664">
        <f>SUM(S97:V97)</f>
        <v>200</v>
      </c>
      <c r="Y97" s="766" t="s">
        <v>172</v>
      </c>
      <c r="Z97" s="767">
        <f>Z49+Z96</f>
        <v>334</v>
      </c>
      <c r="AA97" s="768">
        <f>AA49+AA96</f>
        <v>289017.62</v>
      </c>
    </row>
    <row r="98" spans="1:27" ht="16.5" customHeight="1" thickBot="1">
      <c r="A98" s="621">
        <f t="shared" si="29"/>
        <v>86</v>
      </c>
      <c r="B98" s="671" t="s">
        <v>94</v>
      </c>
      <c r="C98" s="672"/>
      <c r="D98" s="673"/>
      <c r="E98" s="672"/>
      <c r="F98" s="673"/>
      <c r="G98" s="988"/>
      <c r="H98" s="985"/>
      <c r="I98" s="672"/>
      <c r="J98" s="676"/>
      <c r="K98" s="672"/>
      <c r="L98" s="677"/>
      <c r="M98" s="673"/>
      <c r="N98" s="678"/>
      <c r="O98" s="679"/>
      <c r="P98" s="676"/>
      <c r="Q98" s="983">
        <f t="shared" si="19"/>
        <v>0</v>
      </c>
      <c r="R98" s="680"/>
      <c r="S98" s="681"/>
      <c r="T98" s="682"/>
      <c r="U98" s="677"/>
      <c r="V98" s="682"/>
      <c r="W98" s="664">
        <f>SUM(S98:V98)</f>
        <v>0</v>
      </c>
      <c r="Y98" s="769" t="s">
        <v>108</v>
      </c>
      <c r="Z98" s="770">
        <v>3</v>
      </c>
      <c r="AA98" s="771">
        <v>1213.43</v>
      </c>
    </row>
    <row r="99" spans="1:27" ht="16.5" customHeight="1" thickBot="1">
      <c r="A99" s="621">
        <f t="shared" si="29"/>
        <v>87</v>
      </c>
      <c r="B99" s="671" t="s">
        <v>95</v>
      </c>
      <c r="C99" s="672"/>
      <c r="D99" s="673"/>
      <c r="E99" s="672"/>
      <c r="F99" s="673"/>
      <c r="G99" s="988"/>
      <c r="H99" s="985"/>
      <c r="I99" s="672"/>
      <c r="J99" s="676"/>
      <c r="K99" s="672"/>
      <c r="L99" s="677"/>
      <c r="M99" s="673"/>
      <c r="N99" s="678"/>
      <c r="O99" s="679"/>
      <c r="P99" s="676"/>
      <c r="Q99" s="983">
        <f t="shared" si="19"/>
        <v>0</v>
      </c>
      <c r="R99" s="680"/>
      <c r="S99" s="681"/>
      <c r="T99" s="682"/>
      <c r="U99" s="677"/>
      <c r="V99" s="682"/>
      <c r="W99" s="664">
        <f>SUM(S99:V99)</f>
        <v>0</v>
      </c>
      <c r="Y99" s="772" t="s">
        <v>159</v>
      </c>
      <c r="Z99" s="773"/>
      <c r="AA99" s="774"/>
    </row>
    <row r="100" spans="1:27" ht="16.5" customHeight="1" thickBot="1">
      <c r="A100" s="621">
        <f t="shared" si="29"/>
        <v>88</v>
      </c>
      <c r="B100" s="707" t="s">
        <v>96</v>
      </c>
      <c r="C100" s="672">
        <v>1</v>
      </c>
      <c r="D100" s="673">
        <v>956.31</v>
      </c>
      <c r="E100" s="672"/>
      <c r="F100" s="673"/>
      <c r="G100" s="988">
        <f>C100+E100</f>
        <v>1</v>
      </c>
      <c r="H100" s="985">
        <f>D100+F100</f>
        <v>956.31</v>
      </c>
      <c r="I100" s="672">
        <v>1</v>
      </c>
      <c r="J100" s="676">
        <v>358.2</v>
      </c>
      <c r="K100" s="672"/>
      <c r="L100" s="677"/>
      <c r="M100" s="673"/>
      <c r="N100" s="678">
        <v>1</v>
      </c>
      <c r="O100" s="679">
        <v>818</v>
      </c>
      <c r="P100" s="676"/>
      <c r="Q100" s="983">
        <f t="shared" si="19"/>
        <v>2132.51</v>
      </c>
      <c r="R100" s="680"/>
      <c r="S100" s="708"/>
      <c r="T100" s="709"/>
      <c r="U100" s="710"/>
      <c r="V100" s="709">
        <v>200</v>
      </c>
      <c r="W100" s="664">
        <f>SUM(S100:V100)</f>
        <v>200</v>
      </c>
      <c r="Y100" s="775" t="s">
        <v>109</v>
      </c>
      <c r="Z100" s="776">
        <v>337</v>
      </c>
      <c r="AA100" s="777">
        <v>63200</v>
      </c>
    </row>
    <row r="101" spans="1:27" ht="21" customHeight="1" thickBot="1">
      <c r="A101" s="621">
        <f t="shared" si="29"/>
        <v>89</v>
      </c>
      <c r="B101" s="643" t="s">
        <v>100</v>
      </c>
      <c r="C101" s="644">
        <f aca="true" t="shared" si="35" ref="C101:Q101">SUM(C102:C106)</f>
        <v>8</v>
      </c>
      <c r="D101" s="645">
        <f t="shared" si="35"/>
        <v>7747.73</v>
      </c>
      <c r="E101" s="644">
        <f>SUM(E102:E106)</f>
        <v>0</v>
      </c>
      <c r="F101" s="645">
        <f>SUM(F102:F106)</f>
        <v>0</v>
      </c>
      <c r="G101" s="644">
        <f t="shared" si="35"/>
        <v>8</v>
      </c>
      <c r="H101" s="645">
        <f t="shared" si="35"/>
        <v>7747.73</v>
      </c>
      <c r="I101" s="644">
        <f t="shared" si="35"/>
        <v>4</v>
      </c>
      <c r="J101" s="645">
        <f t="shared" si="35"/>
        <v>2487.5</v>
      </c>
      <c r="K101" s="644">
        <f t="shared" si="35"/>
        <v>0</v>
      </c>
      <c r="L101" s="647">
        <f t="shared" si="35"/>
        <v>0</v>
      </c>
      <c r="M101" s="645">
        <f t="shared" si="35"/>
        <v>0</v>
      </c>
      <c r="N101" s="644">
        <f t="shared" si="35"/>
        <v>8</v>
      </c>
      <c r="O101" s="647">
        <f t="shared" si="35"/>
        <v>8584</v>
      </c>
      <c r="P101" s="645">
        <f t="shared" si="35"/>
        <v>0</v>
      </c>
      <c r="Q101" s="703">
        <f t="shared" si="35"/>
        <v>18819.23</v>
      </c>
      <c r="R101" s="649"/>
      <c r="S101" s="650">
        <f>SUM(S102:S106)</f>
        <v>0</v>
      </c>
      <c r="T101" s="655">
        <f>SUM(T102:T106)</f>
        <v>0</v>
      </c>
      <c r="U101" s="647">
        <f>SUM(U102:U106)</f>
        <v>0</v>
      </c>
      <c r="V101" s="655">
        <f>SUM(V102:V106)</f>
        <v>1600</v>
      </c>
      <c r="W101" s="703">
        <f>SUM(W102:W106)</f>
        <v>1600</v>
      </c>
      <c r="Y101" s="778" t="s">
        <v>110</v>
      </c>
      <c r="Z101" s="779"/>
      <c r="AA101" s="780"/>
    </row>
    <row r="102" spans="1:27" ht="16.5" customHeight="1" thickBot="1">
      <c r="A102" s="621">
        <f t="shared" si="29"/>
        <v>90</v>
      </c>
      <c r="B102" s="715" t="s">
        <v>101</v>
      </c>
      <c r="C102" s="672"/>
      <c r="D102" s="673"/>
      <c r="E102" s="672"/>
      <c r="F102" s="673"/>
      <c r="G102" s="988"/>
      <c r="H102" s="985"/>
      <c r="I102" s="672"/>
      <c r="J102" s="676"/>
      <c r="K102" s="672"/>
      <c r="L102" s="677"/>
      <c r="M102" s="673"/>
      <c r="N102" s="678"/>
      <c r="O102" s="679"/>
      <c r="P102" s="676"/>
      <c r="Q102" s="983">
        <f t="shared" si="19"/>
        <v>0</v>
      </c>
      <c r="R102" s="680"/>
      <c r="S102" s="665"/>
      <c r="T102" s="666"/>
      <c r="U102" s="667"/>
      <c r="V102" s="666"/>
      <c r="W102" s="664">
        <f>SUM(S102:V102)</f>
        <v>0</v>
      </c>
      <c r="Y102" s="778" t="s">
        <v>111</v>
      </c>
      <c r="Z102" s="779"/>
      <c r="AA102" s="780"/>
    </row>
    <row r="103" spans="1:27" ht="16.5" customHeight="1" thickBot="1">
      <c r="A103" s="621">
        <f t="shared" si="29"/>
        <v>91</v>
      </c>
      <c r="B103" s="671" t="s">
        <v>102</v>
      </c>
      <c r="C103" s="672"/>
      <c r="D103" s="673"/>
      <c r="E103" s="672"/>
      <c r="F103" s="673"/>
      <c r="G103" s="988"/>
      <c r="H103" s="985"/>
      <c r="I103" s="672"/>
      <c r="J103" s="676"/>
      <c r="K103" s="672"/>
      <c r="L103" s="677"/>
      <c r="M103" s="673"/>
      <c r="N103" s="678"/>
      <c r="O103" s="679"/>
      <c r="P103" s="676"/>
      <c r="Q103" s="983">
        <f t="shared" si="19"/>
        <v>0</v>
      </c>
      <c r="R103" s="680"/>
      <c r="S103" s="681"/>
      <c r="T103" s="682"/>
      <c r="U103" s="677"/>
      <c r="V103" s="682"/>
      <c r="W103" s="664">
        <f>SUM(S103:V103)</f>
        <v>0</v>
      </c>
      <c r="Y103" s="781" t="s">
        <v>112</v>
      </c>
      <c r="Z103" s="776"/>
      <c r="AA103" s="777"/>
    </row>
    <row r="104" spans="1:27" ht="26.25" customHeight="1" thickBot="1">
      <c r="A104" s="621">
        <f t="shared" si="29"/>
        <v>92</v>
      </c>
      <c r="B104" s="671" t="s">
        <v>103</v>
      </c>
      <c r="C104" s="672"/>
      <c r="D104" s="673"/>
      <c r="E104" s="672"/>
      <c r="F104" s="673"/>
      <c r="G104" s="988"/>
      <c r="H104" s="985"/>
      <c r="I104" s="672"/>
      <c r="J104" s="676"/>
      <c r="K104" s="672"/>
      <c r="L104" s="677"/>
      <c r="M104" s="673"/>
      <c r="N104" s="678"/>
      <c r="O104" s="679"/>
      <c r="P104" s="676"/>
      <c r="Q104" s="983">
        <f t="shared" si="19"/>
        <v>0</v>
      </c>
      <c r="R104" s="680"/>
      <c r="S104" s="681"/>
      <c r="T104" s="682"/>
      <c r="U104" s="677"/>
      <c r="V104" s="682"/>
      <c r="W104" s="664">
        <f>SUM(S104:V104)</f>
        <v>0</v>
      </c>
      <c r="Y104" s="782" t="s">
        <v>113</v>
      </c>
      <c r="Z104" s="783">
        <f>SUM(Z97:Z103)</f>
        <v>674</v>
      </c>
      <c r="AA104" s="699">
        <f>SUM(AA97:AA103)</f>
        <v>353431.05</v>
      </c>
    </row>
    <row r="105" spans="1:23" ht="16.5" customHeight="1">
      <c r="A105" s="621">
        <f t="shared" si="29"/>
        <v>93</v>
      </c>
      <c r="B105" s="671" t="s">
        <v>91</v>
      </c>
      <c r="C105" s="672">
        <v>2</v>
      </c>
      <c r="D105" s="673">
        <v>1974.7</v>
      </c>
      <c r="E105" s="672"/>
      <c r="F105" s="673"/>
      <c r="G105" s="988">
        <f>C105+E105</f>
        <v>2</v>
      </c>
      <c r="H105" s="985">
        <f>D105+F105</f>
        <v>1974.7</v>
      </c>
      <c r="I105" s="672">
        <v>1</v>
      </c>
      <c r="J105" s="676">
        <v>676.6</v>
      </c>
      <c r="K105" s="672"/>
      <c r="L105" s="677"/>
      <c r="M105" s="673"/>
      <c r="N105" s="678">
        <v>2</v>
      </c>
      <c r="O105" s="679">
        <v>2176</v>
      </c>
      <c r="P105" s="676"/>
      <c r="Q105" s="983">
        <f t="shared" si="19"/>
        <v>4827.3</v>
      </c>
      <c r="R105" s="680"/>
      <c r="S105" s="681"/>
      <c r="T105" s="682"/>
      <c r="U105" s="677"/>
      <c r="V105" s="682">
        <v>400</v>
      </c>
      <c r="W105" s="664">
        <f>SUM(S105:V105)</f>
        <v>400</v>
      </c>
    </row>
    <row r="106" spans="1:27" ht="16.5" customHeight="1" thickBot="1">
      <c r="A106" s="621">
        <f t="shared" si="29"/>
        <v>94</v>
      </c>
      <c r="B106" s="686" t="s">
        <v>92</v>
      </c>
      <c r="C106" s="672">
        <v>6</v>
      </c>
      <c r="D106" s="673">
        <v>5773.03</v>
      </c>
      <c r="E106" s="672"/>
      <c r="F106" s="673"/>
      <c r="G106" s="988">
        <f>C106+E106</f>
        <v>6</v>
      </c>
      <c r="H106" s="985">
        <f>D106+F106</f>
        <v>5773.03</v>
      </c>
      <c r="I106" s="672">
        <v>3</v>
      </c>
      <c r="J106" s="676">
        <v>1810.9</v>
      </c>
      <c r="K106" s="672"/>
      <c r="L106" s="677"/>
      <c r="M106" s="673"/>
      <c r="N106" s="678">
        <v>6</v>
      </c>
      <c r="O106" s="679">
        <v>6408</v>
      </c>
      <c r="P106" s="676"/>
      <c r="Q106" s="983">
        <f t="shared" si="19"/>
        <v>13991.93</v>
      </c>
      <c r="R106" s="680"/>
      <c r="S106" s="708"/>
      <c r="T106" s="709"/>
      <c r="U106" s="710"/>
      <c r="V106" s="709">
        <v>1200</v>
      </c>
      <c r="W106" s="664">
        <f>SUM(S106:V106)</f>
        <v>1200</v>
      </c>
      <c r="Y106" s="784"/>
      <c r="Z106" s="785"/>
      <c r="AA106" s="786"/>
    </row>
    <row r="107" spans="1:27" ht="21" customHeight="1" thickBot="1">
      <c r="A107" s="621">
        <f t="shared" si="29"/>
        <v>95</v>
      </c>
      <c r="B107" s="643" t="s">
        <v>104</v>
      </c>
      <c r="C107" s="644">
        <f aca="true" t="shared" si="36" ref="C107:Q107">SUM(C108:C112)</f>
        <v>30</v>
      </c>
      <c r="D107" s="645">
        <f t="shared" si="36"/>
        <v>27790.8</v>
      </c>
      <c r="E107" s="644">
        <f>SUM(E108:E112)</f>
        <v>0</v>
      </c>
      <c r="F107" s="645">
        <f>SUM(F108:F112)</f>
        <v>0</v>
      </c>
      <c r="G107" s="644">
        <f t="shared" si="36"/>
        <v>30</v>
      </c>
      <c r="H107" s="645">
        <f t="shared" si="36"/>
        <v>27790.8</v>
      </c>
      <c r="I107" s="644">
        <f t="shared" si="36"/>
        <v>0</v>
      </c>
      <c r="J107" s="645">
        <f t="shared" si="36"/>
        <v>0</v>
      </c>
      <c r="K107" s="644">
        <f t="shared" si="36"/>
        <v>0</v>
      </c>
      <c r="L107" s="647">
        <f t="shared" si="36"/>
        <v>0</v>
      </c>
      <c r="M107" s="645">
        <f t="shared" si="36"/>
        <v>0</v>
      </c>
      <c r="N107" s="644">
        <f t="shared" si="36"/>
        <v>28</v>
      </c>
      <c r="O107" s="647">
        <f t="shared" si="36"/>
        <v>28450.56</v>
      </c>
      <c r="P107" s="645">
        <f t="shared" si="36"/>
        <v>0</v>
      </c>
      <c r="Q107" s="703">
        <f t="shared" si="36"/>
        <v>56241.36</v>
      </c>
      <c r="R107" s="649"/>
      <c r="S107" s="650">
        <f>SUM(S108:S112)</f>
        <v>0</v>
      </c>
      <c r="T107" s="655">
        <f>SUM(T108:T112)</f>
        <v>0</v>
      </c>
      <c r="U107" s="647">
        <f>SUM(U108:U112)</f>
        <v>0</v>
      </c>
      <c r="V107" s="655">
        <f>SUM(V108:V112)</f>
        <v>5200</v>
      </c>
      <c r="W107" s="703">
        <f>SUM(W108:W112)</f>
        <v>5200</v>
      </c>
      <c r="Y107" s="784"/>
      <c r="Z107" s="785"/>
      <c r="AA107" s="786"/>
    </row>
    <row r="108" spans="1:27" ht="16.5" customHeight="1">
      <c r="A108" s="621">
        <f t="shared" si="29"/>
        <v>96</v>
      </c>
      <c r="B108" s="715" t="s">
        <v>101</v>
      </c>
      <c r="C108" s="672"/>
      <c r="D108" s="673"/>
      <c r="E108" s="672"/>
      <c r="F108" s="673"/>
      <c r="G108" s="988"/>
      <c r="H108" s="985"/>
      <c r="I108" s="672"/>
      <c r="J108" s="676"/>
      <c r="K108" s="672"/>
      <c r="L108" s="677"/>
      <c r="M108" s="673"/>
      <c r="N108" s="678"/>
      <c r="O108" s="679"/>
      <c r="P108" s="676"/>
      <c r="Q108" s="983">
        <f t="shared" si="19"/>
        <v>0</v>
      </c>
      <c r="R108" s="680"/>
      <c r="S108" s="665"/>
      <c r="T108" s="666"/>
      <c r="U108" s="667"/>
      <c r="V108" s="666"/>
      <c r="W108" s="664">
        <f>SUM(S108:V108)</f>
        <v>0</v>
      </c>
      <c r="Y108" s="784"/>
      <c r="Z108" s="785"/>
      <c r="AA108" s="786"/>
    </row>
    <row r="109" spans="1:27" ht="16.5" customHeight="1">
      <c r="A109" s="621">
        <f t="shared" si="29"/>
        <v>97</v>
      </c>
      <c r="B109" s="671" t="s">
        <v>102</v>
      </c>
      <c r="C109" s="672"/>
      <c r="D109" s="673"/>
      <c r="E109" s="672"/>
      <c r="F109" s="673"/>
      <c r="G109" s="988"/>
      <c r="H109" s="985"/>
      <c r="I109" s="672"/>
      <c r="J109" s="676"/>
      <c r="K109" s="672"/>
      <c r="L109" s="677"/>
      <c r="M109" s="673"/>
      <c r="N109" s="678"/>
      <c r="O109" s="679"/>
      <c r="P109" s="676"/>
      <c r="Q109" s="983">
        <f t="shared" si="19"/>
        <v>0</v>
      </c>
      <c r="R109" s="680"/>
      <c r="S109" s="681"/>
      <c r="T109" s="682"/>
      <c r="U109" s="677"/>
      <c r="V109" s="682"/>
      <c r="W109" s="664">
        <f>SUM(S109:V109)</f>
        <v>0</v>
      </c>
      <c r="Y109" s="784"/>
      <c r="Z109" s="785"/>
      <c r="AA109" s="786"/>
    </row>
    <row r="110" spans="1:27" ht="16.5" customHeight="1">
      <c r="A110" s="621">
        <f t="shared" si="29"/>
        <v>98</v>
      </c>
      <c r="B110" s="671" t="s">
        <v>103</v>
      </c>
      <c r="C110" s="672"/>
      <c r="D110" s="673"/>
      <c r="E110" s="672"/>
      <c r="F110" s="673"/>
      <c r="G110" s="988"/>
      <c r="H110" s="985"/>
      <c r="I110" s="672"/>
      <c r="J110" s="676"/>
      <c r="K110" s="672"/>
      <c r="L110" s="677"/>
      <c r="M110" s="673"/>
      <c r="N110" s="678"/>
      <c r="O110" s="679"/>
      <c r="P110" s="676"/>
      <c r="Q110" s="983">
        <f t="shared" si="19"/>
        <v>0</v>
      </c>
      <c r="R110" s="680"/>
      <c r="S110" s="681"/>
      <c r="T110" s="682"/>
      <c r="U110" s="677"/>
      <c r="V110" s="682"/>
      <c r="W110" s="664">
        <f>SUM(S110:V110)</f>
        <v>0</v>
      </c>
      <c r="Y110" s="784"/>
      <c r="Z110" s="785"/>
      <c r="AA110" s="786"/>
    </row>
    <row r="111" spans="1:27" ht="16.5" customHeight="1">
      <c r="A111" s="621">
        <f t="shared" si="29"/>
        <v>99</v>
      </c>
      <c r="B111" s="671" t="s">
        <v>91</v>
      </c>
      <c r="C111" s="672">
        <v>4</v>
      </c>
      <c r="D111" s="673">
        <v>3852.95</v>
      </c>
      <c r="E111" s="672"/>
      <c r="F111" s="673"/>
      <c r="G111" s="988">
        <f>C111+E111</f>
        <v>4</v>
      </c>
      <c r="H111" s="985">
        <f>D111+F111</f>
        <v>3852.95</v>
      </c>
      <c r="I111" s="672"/>
      <c r="J111" s="676"/>
      <c r="K111" s="672"/>
      <c r="L111" s="677"/>
      <c r="M111" s="673"/>
      <c r="N111" s="678">
        <v>4</v>
      </c>
      <c r="O111" s="679">
        <v>4182</v>
      </c>
      <c r="P111" s="676"/>
      <c r="Q111" s="983">
        <f t="shared" si="19"/>
        <v>8034.95</v>
      </c>
      <c r="R111" s="680"/>
      <c r="S111" s="681"/>
      <c r="T111" s="682"/>
      <c r="U111" s="677"/>
      <c r="V111" s="682">
        <v>800</v>
      </c>
      <c r="W111" s="664">
        <f>SUM(S111:V111)</f>
        <v>800</v>
      </c>
      <c r="Y111" s="784"/>
      <c r="Z111" s="785"/>
      <c r="AA111" s="786"/>
    </row>
    <row r="112" spans="1:27" ht="16.5" customHeight="1" thickBot="1">
      <c r="A112" s="621">
        <f t="shared" si="29"/>
        <v>100</v>
      </c>
      <c r="B112" s="686" t="s">
        <v>92</v>
      </c>
      <c r="C112" s="672">
        <v>26</v>
      </c>
      <c r="D112" s="673">
        <v>23937.85</v>
      </c>
      <c r="E112" s="672"/>
      <c r="F112" s="673"/>
      <c r="G112" s="988">
        <f>C112+E112</f>
        <v>26</v>
      </c>
      <c r="H112" s="985">
        <f>D112+F112</f>
        <v>23937.85</v>
      </c>
      <c r="I112" s="672"/>
      <c r="J112" s="676"/>
      <c r="K112" s="672"/>
      <c r="L112" s="677"/>
      <c r="M112" s="673"/>
      <c r="N112" s="678">
        <v>24</v>
      </c>
      <c r="O112" s="679">
        <v>24268.56</v>
      </c>
      <c r="P112" s="676"/>
      <c r="Q112" s="983">
        <f t="shared" si="19"/>
        <v>48206.41</v>
      </c>
      <c r="R112" s="680"/>
      <c r="S112" s="708"/>
      <c r="T112" s="709"/>
      <c r="U112" s="710"/>
      <c r="V112" s="709">
        <v>4400</v>
      </c>
      <c r="W112" s="664">
        <f>SUM(S112:V112)</f>
        <v>4400</v>
      </c>
      <c r="Y112" s="784"/>
      <c r="Z112" s="785"/>
      <c r="AA112" s="786"/>
    </row>
    <row r="113" spans="1:27" ht="30" customHeight="1" thickBot="1">
      <c r="A113" s="621">
        <f t="shared" si="29"/>
        <v>101</v>
      </c>
      <c r="B113" s="643" t="s">
        <v>164</v>
      </c>
      <c r="C113" s="644">
        <f>SUM(C114:C121)</f>
        <v>32</v>
      </c>
      <c r="D113" s="645">
        <f>SUM(D114:D121)</f>
        <v>30101.68</v>
      </c>
      <c r="E113" s="644">
        <f>SUM(E114:E121)</f>
        <v>0</v>
      </c>
      <c r="F113" s="645">
        <f>SUM(F114:F121)</f>
        <v>0</v>
      </c>
      <c r="G113" s="644">
        <f aca="true" t="shared" si="37" ref="G113:Q113">SUM(G114:G121)</f>
        <v>32</v>
      </c>
      <c r="H113" s="645">
        <f t="shared" si="37"/>
        <v>30101.68</v>
      </c>
      <c r="I113" s="644">
        <f t="shared" si="37"/>
        <v>28</v>
      </c>
      <c r="J113" s="655">
        <f t="shared" si="37"/>
        <v>11402.7</v>
      </c>
      <c r="K113" s="644">
        <f t="shared" si="37"/>
        <v>0</v>
      </c>
      <c r="L113" s="647">
        <f t="shared" si="37"/>
        <v>0</v>
      </c>
      <c r="M113" s="645">
        <f t="shared" si="37"/>
        <v>0</v>
      </c>
      <c r="N113" s="644">
        <f t="shared" si="37"/>
        <v>31</v>
      </c>
      <c r="O113" s="648">
        <f t="shared" si="37"/>
        <v>33820.56</v>
      </c>
      <c r="P113" s="655">
        <f t="shared" si="37"/>
        <v>0</v>
      </c>
      <c r="Q113" s="703">
        <f t="shared" si="37"/>
        <v>75324.94</v>
      </c>
      <c r="R113" s="680"/>
      <c r="S113" s="650">
        <f>SUM(S114:S121)</f>
        <v>0</v>
      </c>
      <c r="T113" s="655">
        <f>SUM(T114:T121)</f>
        <v>0</v>
      </c>
      <c r="U113" s="647">
        <f>SUM(U114:U121)</f>
        <v>0</v>
      </c>
      <c r="V113" s="655">
        <f>SUM(V114:V121)</f>
        <v>6200</v>
      </c>
      <c r="W113" s="703">
        <f>SUM(W114:W121)</f>
        <v>6200</v>
      </c>
      <c r="Y113" s="784"/>
      <c r="Z113" s="785"/>
      <c r="AA113" s="786"/>
    </row>
    <row r="114" spans="1:27" ht="16.5" customHeight="1">
      <c r="A114" s="621">
        <f t="shared" si="29"/>
        <v>102</v>
      </c>
      <c r="B114" s="715" t="s">
        <v>101</v>
      </c>
      <c r="C114" s="672"/>
      <c r="D114" s="673"/>
      <c r="E114" s="672"/>
      <c r="F114" s="673"/>
      <c r="G114" s="988"/>
      <c r="H114" s="985"/>
      <c r="I114" s="672"/>
      <c r="J114" s="676"/>
      <c r="K114" s="672"/>
      <c r="L114" s="677"/>
      <c r="M114" s="673"/>
      <c r="N114" s="678"/>
      <c r="O114" s="679"/>
      <c r="P114" s="676"/>
      <c r="Q114" s="983">
        <f t="shared" si="19"/>
        <v>0</v>
      </c>
      <c r="R114" s="680"/>
      <c r="S114" s="665"/>
      <c r="T114" s="666"/>
      <c r="U114" s="667"/>
      <c r="V114" s="666"/>
      <c r="W114" s="664">
        <f aca="true" t="shared" si="38" ref="W114:W121">SUM(S114:V114)</f>
        <v>0</v>
      </c>
      <c r="Y114" s="784"/>
      <c r="Z114" s="785"/>
      <c r="AA114" s="786"/>
    </row>
    <row r="115" spans="1:27" ht="16.5" customHeight="1">
      <c r="A115" s="621">
        <f t="shared" si="29"/>
        <v>103</v>
      </c>
      <c r="B115" s="671" t="s">
        <v>102</v>
      </c>
      <c r="C115" s="672"/>
      <c r="D115" s="673"/>
      <c r="E115" s="672"/>
      <c r="F115" s="673"/>
      <c r="G115" s="988"/>
      <c r="H115" s="985"/>
      <c r="I115" s="672"/>
      <c r="J115" s="676"/>
      <c r="K115" s="672"/>
      <c r="L115" s="677"/>
      <c r="M115" s="673"/>
      <c r="N115" s="678"/>
      <c r="O115" s="679"/>
      <c r="P115" s="676"/>
      <c r="Q115" s="983">
        <f t="shared" si="19"/>
        <v>0</v>
      </c>
      <c r="R115" s="680"/>
      <c r="S115" s="681"/>
      <c r="T115" s="682"/>
      <c r="U115" s="677"/>
      <c r="V115" s="682"/>
      <c r="W115" s="664">
        <f t="shared" si="38"/>
        <v>0</v>
      </c>
      <c r="Y115" s="784"/>
      <c r="Z115" s="785"/>
      <c r="AA115" s="786"/>
    </row>
    <row r="116" spans="1:27" ht="16.5" customHeight="1">
      <c r="A116" s="621">
        <f t="shared" si="29"/>
        <v>104</v>
      </c>
      <c r="B116" s="671" t="s">
        <v>103</v>
      </c>
      <c r="C116" s="672">
        <v>1</v>
      </c>
      <c r="D116" s="673">
        <v>979.59</v>
      </c>
      <c r="E116" s="672"/>
      <c r="F116" s="673"/>
      <c r="G116" s="988">
        <f aca="true" t="shared" si="39" ref="G116:H118">C116+E116</f>
        <v>1</v>
      </c>
      <c r="H116" s="985">
        <f t="shared" si="39"/>
        <v>979.59</v>
      </c>
      <c r="I116" s="672">
        <v>1</v>
      </c>
      <c r="J116" s="676">
        <v>477.6</v>
      </c>
      <c r="K116" s="672"/>
      <c r="L116" s="677"/>
      <c r="M116" s="673"/>
      <c r="N116" s="678">
        <v>1</v>
      </c>
      <c r="O116" s="679">
        <v>1088</v>
      </c>
      <c r="P116" s="676"/>
      <c r="Q116" s="983">
        <f aca="true" t="shared" si="40" ref="Q116:Q121">H116+J116+L116+M116+O116+P116</f>
        <v>2545.19</v>
      </c>
      <c r="R116" s="680"/>
      <c r="S116" s="681"/>
      <c r="T116" s="682"/>
      <c r="U116" s="677"/>
      <c r="V116" s="682">
        <v>200</v>
      </c>
      <c r="W116" s="664">
        <f t="shared" si="38"/>
        <v>200</v>
      </c>
      <c r="Y116" s="784"/>
      <c r="Z116" s="785"/>
      <c r="AA116" s="786"/>
    </row>
    <row r="117" spans="1:27" ht="16.5" customHeight="1">
      <c r="A117" s="621">
        <f t="shared" si="29"/>
        <v>105</v>
      </c>
      <c r="B117" s="671" t="s">
        <v>91</v>
      </c>
      <c r="C117" s="672">
        <v>3</v>
      </c>
      <c r="D117" s="673">
        <v>2978.23</v>
      </c>
      <c r="E117" s="672"/>
      <c r="F117" s="673"/>
      <c r="G117" s="988">
        <f t="shared" si="39"/>
        <v>3</v>
      </c>
      <c r="H117" s="985">
        <f t="shared" si="39"/>
        <v>2978.23</v>
      </c>
      <c r="I117" s="672">
        <v>3</v>
      </c>
      <c r="J117" s="676">
        <v>1114.4</v>
      </c>
      <c r="K117" s="672"/>
      <c r="L117" s="677"/>
      <c r="M117" s="673"/>
      <c r="N117" s="678">
        <v>3</v>
      </c>
      <c r="O117" s="679">
        <v>3024</v>
      </c>
      <c r="P117" s="676"/>
      <c r="Q117" s="983">
        <f t="shared" si="40"/>
        <v>7116.63</v>
      </c>
      <c r="R117" s="680"/>
      <c r="S117" s="681"/>
      <c r="T117" s="682"/>
      <c r="U117" s="677"/>
      <c r="V117" s="682">
        <v>600</v>
      </c>
      <c r="W117" s="664">
        <f t="shared" si="38"/>
        <v>600</v>
      </c>
      <c r="Y117" s="784"/>
      <c r="Z117" s="785"/>
      <c r="AA117" s="786"/>
    </row>
    <row r="118" spans="1:27" ht="16.5" customHeight="1">
      <c r="A118" s="621">
        <f t="shared" si="29"/>
        <v>106</v>
      </c>
      <c r="B118" s="671" t="s">
        <v>92</v>
      </c>
      <c r="C118" s="672">
        <v>28</v>
      </c>
      <c r="D118" s="673">
        <v>26143.86</v>
      </c>
      <c r="E118" s="672"/>
      <c r="F118" s="673"/>
      <c r="G118" s="988">
        <f t="shared" si="39"/>
        <v>28</v>
      </c>
      <c r="H118" s="985">
        <f t="shared" si="39"/>
        <v>26143.86</v>
      </c>
      <c r="I118" s="672">
        <v>24</v>
      </c>
      <c r="J118" s="676">
        <v>9810.7</v>
      </c>
      <c r="K118" s="672"/>
      <c r="L118" s="677"/>
      <c r="M118" s="673"/>
      <c r="N118" s="678">
        <v>27</v>
      </c>
      <c r="O118" s="679">
        <v>29708.56</v>
      </c>
      <c r="P118" s="676"/>
      <c r="Q118" s="983">
        <f t="shared" si="40"/>
        <v>65663.12</v>
      </c>
      <c r="R118" s="680"/>
      <c r="S118" s="681"/>
      <c r="T118" s="682"/>
      <c r="U118" s="677"/>
      <c r="V118" s="682">
        <v>5400</v>
      </c>
      <c r="W118" s="664">
        <f t="shared" si="38"/>
        <v>5400</v>
      </c>
      <c r="Y118" s="784"/>
      <c r="Z118" s="785"/>
      <c r="AA118" s="786"/>
    </row>
    <row r="119" spans="1:27" ht="16.5" customHeight="1">
      <c r="A119" s="621">
        <f t="shared" si="29"/>
        <v>107</v>
      </c>
      <c r="B119" s="671" t="s">
        <v>94</v>
      </c>
      <c r="C119" s="672"/>
      <c r="D119" s="673"/>
      <c r="E119" s="672"/>
      <c r="F119" s="673"/>
      <c r="G119" s="988"/>
      <c r="H119" s="985"/>
      <c r="I119" s="672"/>
      <c r="J119" s="676"/>
      <c r="K119" s="672"/>
      <c r="L119" s="677"/>
      <c r="M119" s="673"/>
      <c r="N119" s="678"/>
      <c r="O119" s="679"/>
      <c r="P119" s="676"/>
      <c r="Q119" s="983">
        <f t="shared" si="40"/>
        <v>0</v>
      </c>
      <c r="R119" s="680"/>
      <c r="S119" s="681"/>
      <c r="T119" s="682"/>
      <c r="U119" s="677"/>
      <c r="V119" s="682"/>
      <c r="W119" s="664">
        <f t="shared" si="38"/>
        <v>0</v>
      </c>
      <c r="Y119" s="784"/>
      <c r="Z119" s="785"/>
      <c r="AA119" s="786"/>
    </row>
    <row r="120" spans="1:27" ht="16.5" customHeight="1">
      <c r="A120" s="621">
        <f t="shared" si="29"/>
        <v>108</v>
      </c>
      <c r="B120" s="671" t="s">
        <v>95</v>
      </c>
      <c r="C120" s="672"/>
      <c r="D120" s="673"/>
      <c r="E120" s="672"/>
      <c r="F120" s="673"/>
      <c r="G120" s="988"/>
      <c r="H120" s="985"/>
      <c r="I120" s="672"/>
      <c r="J120" s="676"/>
      <c r="K120" s="672"/>
      <c r="L120" s="677"/>
      <c r="M120" s="673"/>
      <c r="N120" s="678"/>
      <c r="O120" s="679"/>
      <c r="P120" s="676"/>
      <c r="Q120" s="983">
        <f t="shared" si="40"/>
        <v>0</v>
      </c>
      <c r="R120" s="680"/>
      <c r="S120" s="681"/>
      <c r="T120" s="682"/>
      <c r="U120" s="677"/>
      <c r="V120" s="682"/>
      <c r="W120" s="664">
        <f t="shared" si="38"/>
        <v>0</v>
      </c>
      <c r="Y120" s="784"/>
      <c r="Z120" s="785"/>
      <c r="AA120" s="786"/>
    </row>
    <row r="121" spans="1:27" ht="16.5" customHeight="1" thickBot="1">
      <c r="A121" s="621">
        <f t="shared" si="29"/>
        <v>109</v>
      </c>
      <c r="B121" s="686" t="s">
        <v>96</v>
      </c>
      <c r="C121" s="672"/>
      <c r="D121" s="673"/>
      <c r="E121" s="672"/>
      <c r="F121" s="673"/>
      <c r="G121" s="988"/>
      <c r="H121" s="985"/>
      <c r="I121" s="672"/>
      <c r="J121" s="676"/>
      <c r="K121" s="672"/>
      <c r="L121" s="677"/>
      <c r="M121" s="673"/>
      <c r="N121" s="678"/>
      <c r="O121" s="679"/>
      <c r="P121" s="676"/>
      <c r="Q121" s="983">
        <f t="shared" si="40"/>
        <v>0</v>
      </c>
      <c r="R121" s="680"/>
      <c r="S121" s="708"/>
      <c r="T121" s="709"/>
      <c r="U121" s="710"/>
      <c r="V121" s="709"/>
      <c r="W121" s="664">
        <f t="shared" si="38"/>
        <v>0</v>
      </c>
      <c r="Y121" s="784"/>
      <c r="Z121" s="785"/>
      <c r="AA121" s="786"/>
    </row>
    <row r="122" spans="1:27" ht="26.25" customHeight="1" thickBot="1">
      <c r="A122" s="621">
        <f t="shared" si="29"/>
        <v>110</v>
      </c>
      <c r="B122" s="787" t="s">
        <v>171</v>
      </c>
      <c r="C122" s="788">
        <f>+C113+C107+C101+C95+C89+C83+C77+C71+C65+C58+C51</f>
        <v>621</v>
      </c>
      <c r="D122" s="789">
        <f>+D113+D107+D101+D95+D89+D83+D77+D71+D65+D58+D51</f>
        <v>601479.49</v>
      </c>
      <c r="E122" s="788">
        <f>+E113+E107+E101+E95+E89+E83+E77+E71+E65+E58+E51</f>
        <v>3</v>
      </c>
      <c r="F122" s="789">
        <f>+F113+F107+F101+F95+F89+F83+F77+F71+F65+F58+F51</f>
        <v>6750.790000000001</v>
      </c>
      <c r="G122" s="788">
        <f aca="true" t="shared" si="41" ref="G122:Q122">+G113+G107+G101+G95+G89+G83+G77+G71+G65+G58+G51</f>
        <v>624</v>
      </c>
      <c r="H122" s="789">
        <f t="shared" si="41"/>
        <v>608230.2799999999</v>
      </c>
      <c r="I122" s="788">
        <f t="shared" si="41"/>
        <v>453</v>
      </c>
      <c r="J122" s="790">
        <f t="shared" si="41"/>
        <v>232797.36</v>
      </c>
      <c r="K122" s="788">
        <f t="shared" si="41"/>
        <v>0</v>
      </c>
      <c r="L122" s="791">
        <f t="shared" si="41"/>
        <v>0</v>
      </c>
      <c r="M122" s="789">
        <f t="shared" si="41"/>
        <v>0</v>
      </c>
      <c r="N122" s="788">
        <f t="shared" si="41"/>
        <v>644</v>
      </c>
      <c r="O122" s="792">
        <f t="shared" si="41"/>
        <v>691240.22</v>
      </c>
      <c r="P122" s="790">
        <f t="shared" si="41"/>
        <v>0</v>
      </c>
      <c r="Q122" s="791">
        <f t="shared" si="41"/>
        <v>1532267.8600000003</v>
      </c>
      <c r="R122" s="793"/>
      <c r="S122" s="794">
        <f>+S113+S107+S101+S95+S89+S83+S77+S71+S65+S58+S51</f>
        <v>0</v>
      </c>
      <c r="T122" s="790">
        <f>+T113+T107+T101+T95+T89+T83+T77+T71+T65+T58+T51</f>
        <v>0</v>
      </c>
      <c r="U122" s="791">
        <f>+U113+U107+U101+U95+U89+U83+U77+U71+U65+U58+U51</f>
        <v>0</v>
      </c>
      <c r="V122" s="790">
        <f>+V113+V107+V101+V95+V89+V83+V77+V71+V65+V58+V51</f>
        <v>128800</v>
      </c>
      <c r="W122" s="731">
        <f>+W113+W107+W101+W95+W89+W83+W77+W71+W65+W58+W51</f>
        <v>128800</v>
      </c>
      <c r="Y122" s="784"/>
      <c r="Z122" s="785"/>
      <c r="AA122" s="786"/>
    </row>
    <row r="123" spans="1:27" ht="23.25" customHeight="1" thickBot="1">
      <c r="A123" s="621">
        <f t="shared" si="29"/>
        <v>111</v>
      </c>
      <c r="B123" s="795" t="s">
        <v>172</v>
      </c>
      <c r="C123" s="796">
        <f aca="true" t="shared" si="42" ref="C123:Q123">C49+C122</f>
        <v>743</v>
      </c>
      <c r="D123" s="797">
        <f t="shared" si="42"/>
        <v>694639.57</v>
      </c>
      <c r="E123" s="796">
        <f>E49+E122</f>
        <v>3</v>
      </c>
      <c r="F123" s="797">
        <f>F49+F122</f>
        <v>6750.790000000001</v>
      </c>
      <c r="G123" s="796">
        <f t="shared" si="42"/>
        <v>746</v>
      </c>
      <c r="H123" s="797">
        <f t="shared" si="42"/>
        <v>701390.3599999999</v>
      </c>
      <c r="I123" s="796">
        <f t="shared" si="42"/>
        <v>453</v>
      </c>
      <c r="J123" s="798">
        <f t="shared" si="42"/>
        <v>232797.36</v>
      </c>
      <c r="K123" s="799">
        <f t="shared" si="42"/>
        <v>77</v>
      </c>
      <c r="L123" s="800">
        <f t="shared" si="42"/>
        <v>121329.32</v>
      </c>
      <c r="M123" s="801">
        <f t="shared" si="42"/>
        <v>0</v>
      </c>
      <c r="N123" s="799">
        <f t="shared" si="42"/>
        <v>644</v>
      </c>
      <c r="O123" s="802">
        <f t="shared" si="42"/>
        <v>691240.22</v>
      </c>
      <c r="P123" s="803">
        <f t="shared" si="42"/>
        <v>0</v>
      </c>
      <c r="Q123" s="801">
        <f t="shared" si="42"/>
        <v>1746757.2600000002</v>
      </c>
      <c r="R123" s="793"/>
      <c r="S123" s="804">
        <f>S49+S122</f>
        <v>0</v>
      </c>
      <c r="T123" s="803">
        <f>T49+T122</f>
        <v>15200</v>
      </c>
      <c r="U123" s="800">
        <f>U49+U122</f>
        <v>0</v>
      </c>
      <c r="V123" s="803">
        <f>V49+V122</f>
        <v>128800</v>
      </c>
      <c r="W123" s="801">
        <f>W49+W122</f>
        <v>144000</v>
      </c>
      <c r="Y123" s="784"/>
      <c r="Z123" s="785"/>
      <c r="AA123" s="786"/>
    </row>
    <row r="124" spans="1:27" ht="16.5" customHeight="1">
      <c r="A124" s="621">
        <f t="shared" si="29"/>
        <v>112</v>
      </c>
      <c r="B124" s="805" t="s">
        <v>114</v>
      </c>
      <c r="C124" s="806">
        <v>746</v>
      </c>
      <c r="D124" s="807">
        <v>74838</v>
      </c>
      <c r="E124" s="806"/>
      <c r="F124" s="807"/>
      <c r="G124" s="988">
        <f>C124+E124</f>
        <v>746</v>
      </c>
      <c r="H124" s="985">
        <f>D124+F124</f>
        <v>74838</v>
      </c>
      <c r="I124" s="808"/>
      <c r="J124" s="809"/>
      <c r="K124" s="806"/>
      <c r="L124" s="810"/>
      <c r="M124" s="807"/>
      <c r="N124" s="806"/>
      <c r="O124" s="811"/>
      <c r="P124" s="809"/>
      <c r="Q124" s="983">
        <f aca="true" t="shared" si="43" ref="Q124:Q132">H124+J124+L124+M124+O124+P124</f>
        <v>74838</v>
      </c>
      <c r="R124" s="793"/>
      <c r="S124" s="813"/>
      <c r="T124" s="780"/>
      <c r="U124" s="814"/>
      <c r="V124" s="780"/>
      <c r="W124" s="664">
        <f aca="true" t="shared" si="44" ref="W124:W132">SUM(S124:V124)</f>
        <v>0</v>
      </c>
      <c r="Y124" s="784"/>
      <c r="Z124" s="785"/>
      <c r="AA124" s="786"/>
    </row>
    <row r="125" spans="1:27" ht="16.5" customHeight="1">
      <c r="A125" s="621">
        <f t="shared" si="29"/>
        <v>113</v>
      </c>
      <c r="B125" s="815" t="s">
        <v>115</v>
      </c>
      <c r="C125" s="816"/>
      <c r="D125" s="817"/>
      <c r="E125" s="816"/>
      <c r="F125" s="818"/>
      <c r="G125" s="988"/>
      <c r="H125" s="985"/>
      <c r="I125" s="819">
        <v>5</v>
      </c>
      <c r="J125" s="820">
        <v>2036.6</v>
      </c>
      <c r="K125" s="816"/>
      <c r="L125" s="821"/>
      <c r="M125" s="818"/>
      <c r="N125" s="816">
        <v>5</v>
      </c>
      <c r="O125" s="822">
        <v>790</v>
      </c>
      <c r="P125" s="820"/>
      <c r="Q125" s="983">
        <f t="shared" si="43"/>
        <v>2826.6</v>
      </c>
      <c r="R125" s="680"/>
      <c r="S125" s="823"/>
      <c r="T125" s="824"/>
      <c r="U125" s="825"/>
      <c r="V125" s="824"/>
      <c r="W125" s="664">
        <f t="shared" si="44"/>
        <v>0</v>
      </c>
      <c r="Y125" s="826"/>
      <c r="Z125" s="827"/>
      <c r="AA125" s="827"/>
    </row>
    <row r="126" spans="1:27" ht="16.5" customHeight="1">
      <c r="A126" s="621">
        <f>A127+1</f>
        <v>115</v>
      </c>
      <c r="B126" s="815" t="s">
        <v>116</v>
      </c>
      <c r="C126" s="816"/>
      <c r="D126" s="817"/>
      <c r="E126" s="816"/>
      <c r="F126" s="818"/>
      <c r="G126" s="988"/>
      <c r="H126" s="985"/>
      <c r="I126" s="819">
        <v>1</v>
      </c>
      <c r="J126" s="820">
        <v>227.04</v>
      </c>
      <c r="K126" s="831">
        <v>2</v>
      </c>
      <c r="L126" s="832">
        <v>2236</v>
      </c>
      <c r="M126" s="812"/>
      <c r="N126" s="831">
        <v>3</v>
      </c>
      <c r="O126" s="833">
        <v>3872</v>
      </c>
      <c r="P126" s="834"/>
      <c r="Q126" s="983">
        <f t="shared" si="43"/>
        <v>6335.04</v>
      </c>
      <c r="R126" s="680"/>
      <c r="S126" s="681"/>
      <c r="T126" s="682">
        <v>400</v>
      </c>
      <c r="U126" s="677"/>
      <c r="V126" s="682">
        <v>600</v>
      </c>
      <c r="W126" s="664">
        <f>SUM(S126:V126)</f>
        <v>1000</v>
      </c>
      <c r="Y126" s="835"/>
      <c r="Z126" s="827"/>
      <c r="AA126" s="680"/>
    </row>
    <row r="127" spans="1:27" ht="16.5" customHeight="1">
      <c r="A127" s="621">
        <f>A125+1</f>
        <v>114</v>
      </c>
      <c r="B127" s="815" t="s">
        <v>160</v>
      </c>
      <c r="C127" s="816"/>
      <c r="D127" s="817"/>
      <c r="E127" s="816"/>
      <c r="F127" s="818"/>
      <c r="G127" s="988"/>
      <c r="H127" s="985"/>
      <c r="I127" s="819"/>
      <c r="J127" s="820"/>
      <c r="K127" s="829"/>
      <c r="L127" s="821"/>
      <c r="M127" s="818"/>
      <c r="N127" s="816"/>
      <c r="O127" s="822"/>
      <c r="P127" s="820"/>
      <c r="Q127" s="983">
        <f t="shared" si="43"/>
        <v>0</v>
      </c>
      <c r="R127" s="680"/>
      <c r="S127" s="1007"/>
      <c r="T127" s="1006"/>
      <c r="U127" s="908"/>
      <c r="V127" s="1006"/>
      <c r="W127" s="664">
        <f t="shared" si="44"/>
        <v>0</v>
      </c>
      <c r="Y127" s="830"/>
      <c r="Z127" s="827"/>
      <c r="AA127" s="827"/>
    </row>
    <row r="128" spans="1:27" ht="16.5" customHeight="1">
      <c r="A128" s="621">
        <f>A126+1</f>
        <v>116</v>
      </c>
      <c r="B128" s="815" t="s">
        <v>161</v>
      </c>
      <c r="C128" s="816">
        <v>550</v>
      </c>
      <c r="D128" s="836">
        <v>7418.46</v>
      </c>
      <c r="E128" s="829"/>
      <c r="F128" s="818"/>
      <c r="G128" s="988">
        <f>C128+E128</f>
        <v>550</v>
      </c>
      <c r="H128" s="985">
        <f>D128+F128</f>
        <v>7418.46</v>
      </c>
      <c r="I128" s="819"/>
      <c r="J128" s="820"/>
      <c r="K128" s="829"/>
      <c r="L128" s="821"/>
      <c r="M128" s="818"/>
      <c r="N128" s="816"/>
      <c r="O128" s="822"/>
      <c r="P128" s="820"/>
      <c r="Q128" s="983">
        <f t="shared" si="43"/>
        <v>7418.46</v>
      </c>
      <c r="R128" s="680"/>
      <c r="S128" s="681"/>
      <c r="T128" s="682"/>
      <c r="U128" s="677"/>
      <c r="V128" s="682"/>
      <c r="W128" s="664">
        <f t="shared" si="44"/>
        <v>0</v>
      </c>
      <c r="Y128" s="835"/>
      <c r="Z128" s="827"/>
      <c r="AA128" s="680"/>
    </row>
    <row r="129" spans="1:27" ht="16.5" customHeight="1">
      <c r="A129" s="621">
        <f t="shared" si="29"/>
        <v>117</v>
      </c>
      <c r="B129" s="837" t="s">
        <v>118</v>
      </c>
      <c r="C129" s="838">
        <v>741</v>
      </c>
      <c r="D129" s="836">
        <v>148400</v>
      </c>
      <c r="E129" s="838"/>
      <c r="F129" s="839"/>
      <c r="G129" s="988">
        <f>C129+E129</f>
        <v>741</v>
      </c>
      <c r="H129" s="985">
        <f>D129+F129</f>
        <v>148400</v>
      </c>
      <c r="I129" s="840"/>
      <c r="J129" s="841"/>
      <c r="K129" s="842"/>
      <c r="L129" s="828"/>
      <c r="M129" s="817"/>
      <c r="N129" s="843"/>
      <c r="O129" s="844"/>
      <c r="P129" s="841"/>
      <c r="Q129" s="983">
        <f t="shared" si="43"/>
        <v>148400</v>
      </c>
      <c r="R129" s="680"/>
      <c r="S129" s="681"/>
      <c r="T129" s="682"/>
      <c r="U129" s="677"/>
      <c r="V129" s="682"/>
      <c r="W129" s="664">
        <f t="shared" si="44"/>
        <v>0</v>
      </c>
      <c r="Y129" s="835"/>
      <c r="Z129" s="827"/>
      <c r="AA129" s="680"/>
    </row>
    <row r="130" spans="1:27" ht="16.5" customHeight="1">
      <c r="A130" s="621">
        <f t="shared" si="29"/>
        <v>118</v>
      </c>
      <c r="B130" s="837" t="s">
        <v>127</v>
      </c>
      <c r="C130" s="845"/>
      <c r="D130" s="846"/>
      <c r="E130" s="845"/>
      <c r="F130" s="847"/>
      <c r="G130" s="988"/>
      <c r="H130" s="985"/>
      <c r="I130" s="848"/>
      <c r="J130" s="849"/>
      <c r="K130" s="850"/>
      <c r="L130" s="851"/>
      <c r="M130" s="852"/>
      <c r="N130" s="853"/>
      <c r="O130" s="854"/>
      <c r="P130" s="849"/>
      <c r="Q130" s="983">
        <f t="shared" si="43"/>
        <v>0</v>
      </c>
      <c r="R130" s="680"/>
      <c r="S130" s="855"/>
      <c r="T130" s="856"/>
      <c r="U130" s="692"/>
      <c r="V130" s="856"/>
      <c r="W130" s="664">
        <f t="shared" si="44"/>
        <v>0</v>
      </c>
      <c r="Y130" s="835"/>
      <c r="Z130" s="827"/>
      <c r="AA130" s="680"/>
    </row>
    <row r="131" spans="1:27" ht="16.5" customHeight="1">
      <c r="A131" s="621">
        <f t="shared" si="29"/>
        <v>119</v>
      </c>
      <c r="B131" s="857" t="s">
        <v>119</v>
      </c>
      <c r="C131" s="845"/>
      <c r="D131" s="846"/>
      <c r="E131" s="845"/>
      <c r="F131" s="847"/>
      <c r="G131" s="988"/>
      <c r="H131" s="985"/>
      <c r="I131" s="848"/>
      <c r="J131" s="849"/>
      <c r="K131" s="850"/>
      <c r="L131" s="851"/>
      <c r="M131" s="852"/>
      <c r="N131" s="853"/>
      <c r="O131" s="854"/>
      <c r="P131" s="849"/>
      <c r="Q131" s="983">
        <f t="shared" si="43"/>
        <v>0</v>
      </c>
      <c r="R131" s="680"/>
      <c r="S131" s="855"/>
      <c r="T131" s="856"/>
      <c r="U131" s="692"/>
      <c r="V131" s="856"/>
      <c r="W131" s="664">
        <f t="shared" si="44"/>
        <v>0</v>
      </c>
      <c r="Y131" s="835"/>
      <c r="Z131" s="827"/>
      <c r="AA131" s="680"/>
    </row>
    <row r="132" spans="1:27" ht="16.5" customHeight="1" thickBot="1">
      <c r="A132" s="621">
        <f t="shared" si="29"/>
        <v>120</v>
      </c>
      <c r="B132" s="857" t="s">
        <v>162</v>
      </c>
      <c r="C132" s="845"/>
      <c r="D132" s="846"/>
      <c r="E132" s="850"/>
      <c r="F132" s="847"/>
      <c r="G132" s="988"/>
      <c r="H132" s="985"/>
      <c r="I132" s="848"/>
      <c r="J132" s="849"/>
      <c r="K132" s="850"/>
      <c r="L132" s="851"/>
      <c r="M132" s="852"/>
      <c r="N132" s="853"/>
      <c r="O132" s="854"/>
      <c r="P132" s="849"/>
      <c r="Q132" s="983">
        <f t="shared" si="43"/>
        <v>0</v>
      </c>
      <c r="R132" s="680"/>
      <c r="S132" s="708"/>
      <c r="T132" s="709"/>
      <c r="U132" s="710"/>
      <c r="V132" s="709"/>
      <c r="W132" s="664">
        <f t="shared" si="44"/>
        <v>0</v>
      </c>
      <c r="Y132" s="858"/>
      <c r="Z132" s="827"/>
      <c r="AA132" s="680"/>
    </row>
    <row r="133" spans="1:27" ht="26.25" customHeight="1" thickBot="1">
      <c r="A133" s="621">
        <f t="shared" si="29"/>
        <v>121</v>
      </c>
      <c r="B133" s="787" t="s">
        <v>120</v>
      </c>
      <c r="C133" s="725">
        <f>C125+C127+C126</f>
        <v>0</v>
      </c>
      <c r="D133" s="731">
        <f>SUM(D124:D132)</f>
        <v>230656.46000000002</v>
      </c>
      <c r="E133" s="725">
        <f>E125+E127+E126</f>
        <v>0</v>
      </c>
      <c r="F133" s="731">
        <f>SUM(F124:F132)</f>
        <v>0</v>
      </c>
      <c r="G133" s="725">
        <f>G125+G127+G126</f>
        <v>0</v>
      </c>
      <c r="H133" s="731">
        <f>SUM(H124:H132)</f>
        <v>230656.46000000002</v>
      </c>
      <c r="I133" s="725">
        <f>I125+I127+I126</f>
        <v>6</v>
      </c>
      <c r="J133" s="726">
        <f>SUM(J124:J132)</f>
        <v>2263.64</v>
      </c>
      <c r="K133" s="725">
        <f>K125+K127+K126</f>
        <v>2</v>
      </c>
      <c r="L133" s="730">
        <f>SUM(L124:L132)</f>
        <v>2236</v>
      </c>
      <c r="M133" s="731">
        <f>SUM(M124:M132)</f>
        <v>0</v>
      </c>
      <c r="N133" s="725">
        <f>N125+N127+N126</f>
        <v>8</v>
      </c>
      <c r="O133" s="732">
        <f>SUM(O124:O132)</f>
        <v>4662</v>
      </c>
      <c r="P133" s="726">
        <f>SUM(P124:P132)</f>
        <v>0</v>
      </c>
      <c r="Q133" s="731">
        <f>SUM(Q124:Q132)</f>
        <v>239818.1</v>
      </c>
      <c r="R133" s="649"/>
      <c r="S133" s="859">
        <f>SUM(S124:S132)</f>
        <v>0</v>
      </c>
      <c r="T133" s="860">
        <f>SUM(T124:T132)</f>
        <v>400</v>
      </c>
      <c r="U133" s="861">
        <f>SUM(U124:U132)</f>
        <v>0</v>
      </c>
      <c r="V133" s="860">
        <f>SUM(V124:V132)</f>
        <v>600</v>
      </c>
      <c r="W133" s="703">
        <f>SUM(W124:W132)</f>
        <v>1000</v>
      </c>
      <c r="Y133" s="862"/>
      <c r="Z133" s="827"/>
      <c r="AA133" s="827"/>
    </row>
    <row r="134" spans="1:27" ht="26.25" customHeight="1" thickBot="1">
      <c r="A134" s="621">
        <f t="shared" si="29"/>
        <v>122</v>
      </c>
      <c r="B134" s="863" t="s">
        <v>121</v>
      </c>
      <c r="C134" s="864">
        <v>746</v>
      </c>
      <c r="D134" s="865">
        <f aca="true" t="shared" si="45" ref="D134:Q134">D123+D133</f>
        <v>925296.03</v>
      </c>
      <c r="E134" s="864">
        <f>E123+E133</f>
        <v>3</v>
      </c>
      <c r="F134" s="865">
        <f>F123+F133</f>
        <v>6750.790000000001</v>
      </c>
      <c r="G134" s="864">
        <f t="shared" si="45"/>
        <v>746</v>
      </c>
      <c r="H134" s="865">
        <f t="shared" si="45"/>
        <v>932046.8199999998</v>
      </c>
      <c r="I134" s="864">
        <f t="shared" si="45"/>
        <v>459</v>
      </c>
      <c r="J134" s="866">
        <f t="shared" si="45"/>
        <v>235061</v>
      </c>
      <c r="K134" s="864">
        <f t="shared" si="45"/>
        <v>79</v>
      </c>
      <c r="L134" s="867">
        <f t="shared" si="45"/>
        <v>123565.32</v>
      </c>
      <c r="M134" s="865">
        <f t="shared" si="45"/>
        <v>0</v>
      </c>
      <c r="N134" s="864">
        <f t="shared" si="45"/>
        <v>652</v>
      </c>
      <c r="O134" s="868">
        <f t="shared" si="45"/>
        <v>695902.22</v>
      </c>
      <c r="P134" s="866">
        <f t="shared" si="45"/>
        <v>0</v>
      </c>
      <c r="Q134" s="865">
        <f t="shared" si="45"/>
        <v>1986575.3600000003</v>
      </c>
      <c r="R134" s="869"/>
      <c r="S134" s="859">
        <f>S123+S133</f>
        <v>0</v>
      </c>
      <c r="T134" s="703">
        <f>+T123+T133</f>
        <v>15600</v>
      </c>
      <c r="U134" s="861">
        <f>+U123+U133</f>
        <v>0</v>
      </c>
      <c r="V134" s="703">
        <f>+V123+V133</f>
        <v>129400</v>
      </c>
      <c r="W134" s="703">
        <f>SUM(W123+W133)</f>
        <v>145000</v>
      </c>
      <c r="Z134" s="870"/>
      <c r="AA134" s="649"/>
    </row>
    <row r="135" spans="4:27" ht="14.25">
      <c r="D135" s="871"/>
      <c r="Q135" s="871"/>
      <c r="R135" s="862"/>
      <c r="Z135" s="872"/>
      <c r="AA135" s="869"/>
    </row>
    <row r="136" spans="12:17" ht="15">
      <c r="L136" s="871"/>
      <c r="O136" s="871"/>
      <c r="Q136" s="986">
        <v>1986575.36</v>
      </c>
    </row>
    <row r="138" ht="12.75">
      <c r="Q138" s="873"/>
    </row>
    <row r="139" ht="12.75">
      <c r="Q139" s="873"/>
    </row>
    <row r="140" ht="12.75">
      <c r="D140" s="871"/>
    </row>
  </sheetData>
  <sheetProtection/>
  <mergeCells count="34">
    <mergeCell ref="C9:C11"/>
    <mergeCell ref="T9:T11"/>
    <mergeCell ref="O9:O11"/>
    <mergeCell ref="J9:J11"/>
    <mergeCell ref="S12:W12"/>
    <mergeCell ref="K9:K11"/>
    <mergeCell ref="B12:Q12"/>
    <mergeCell ref="S8:W8"/>
    <mergeCell ref="H9:H11"/>
    <mergeCell ref="E9:E11"/>
    <mergeCell ref="V9:V11"/>
    <mergeCell ref="N9:N11"/>
    <mergeCell ref="W9:W11"/>
    <mergeCell ref="M9:M11"/>
    <mergeCell ref="B50:Q50"/>
    <mergeCell ref="S50:W50"/>
    <mergeCell ref="Q9:Q11"/>
    <mergeCell ref="S9:S11"/>
    <mergeCell ref="U9:U11"/>
    <mergeCell ref="I9:I11"/>
    <mergeCell ref="D9:D11"/>
    <mergeCell ref="G9:G11"/>
    <mergeCell ref="F9:F11"/>
    <mergeCell ref="P9:P11"/>
    <mergeCell ref="Y9:Y11"/>
    <mergeCell ref="B1:D1"/>
    <mergeCell ref="B2:AA2"/>
    <mergeCell ref="B7:B11"/>
    <mergeCell ref="S7:W7"/>
    <mergeCell ref="C8:Q8"/>
    <mergeCell ref="AA9:AA11"/>
    <mergeCell ref="Y8:AA8"/>
    <mergeCell ref="Z9:Z11"/>
    <mergeCell ref="L9:L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40"/>
  <sheetViews>
    <sheetView zoomScale="75" zoomScaleNormal="75" zoomScalePageLayoutView="0" workbookViewId="0" topLeftCell="L119">
      <selection activeCell="A119" sqref="A119"/>
    </sheetView>
  </sheetViews>
  <sheetFormatPr defaultColWidth="11.421875" defaultRowHeight="15"/>
  <cols>
    <col min="1" max="1" width="4.8515625" style="621" customWidth="1"/>
    <col min="2" max="2" width="37.421875" style="621" customWidth="1"/>
    <col min="3" max="3" width="6.57421875" style="621" customWidth="1"/>
    <col min="4" max="4" width="18.421875" style="621" customWidth="1"/>
    <col min="5" max="5" width="6.57421875" style="621" customWidth="1"/>
    <col min="6" max="6" width="18.28125" style="621" customWidth="1"/>
    <col min="7" max="7" width="6.57421875" style="621" customWidth="1"/>
    <col min="8" max="8" width="18.28125" style="621" customWidth="1"/>
    <col min="9" max="9" width="6.57421875" style="621" customWidth="1"/>
    <col min="10" max="10" width="18.28125" style="621" customWidth="1"/>
    <col min="11" max="11" width="6.57421875" style="621" customWidth="1"/>
    <col min="12" max="12" width="18.28125" style="621" customWidth="1"/>
    <col min="13" max="13" width="13.8515625" style="621" customWidth="1"/>
    <col min="14" max="14" width="6.57421875" style="621" customWidth="1"/>
    <col min="15" max="15" width="18.421875" style="621" customWidth="1"/>
    <col min="16" max="16" width="13.7109375" style="621" customWidth="1"/>
    <col min="17" max="17" width="21.140625" style="621" customWidth="1"/>
    <col min="18" max="18" width="2.8515625" style="621" customWidth="1"/>
    <col min="19" max="19" width="8.421875" style="621" customWidth="1"/>
    <col min="20" max="20" width="16.00390625" style="621" customWidth="1"/>
    <col min="21" max="21" width="8.421875" style="621" customWidth="1"/>
    <col min="22" max="22" width="17.140625" style="621" customWidth="1"/>
    <col min="23" max="23" width="17.00390625" style="621" customWidth="1"/>
    <col min="24" max="24" width="2.8515625" style="621" customWidth="1"/>
    <col min="25" max="25" width="37.140625" style="621" customWidth="1"/>
    <col min="26" max="26" width="6.57421875" style="621" customWidth="1"/>
    <col min="27" max="27" width="18.28125" style="621" customWidth="1"/>
    <col min="28" max="16384" width="11.421875" style="621" customWidth="1"/>
  </cols>
  <sheetData>
    <row r="1" spans="2:26" ht="12.75">
      <c r="B1" s="1235" t="s">
        <v>0</v>
      </c>
      <c r="C1" s="1235"/>
      <c r="D1" s="1235"/>
      <c r="E1" s="623"/>
      <c r="F1" s="623"/>
      <c r="G1" s="623"/>
      <c r="H1" s="623"/>
      <c r="I1" s="623"/>
      <c r="J1" s="623"/>
      <c r="K1" s="622"/>
      <c r="L1" s="622"/>
      <c r="M1" s="622"/>
      <c r="N1" s="622"/>
      <c r="O1" s="622"/>
      <c r="P1" s="623"/>
      <c r="Q1" s="623"/>
      <c r="R1" s="623"/>
      <c r="S1" s="623"/>
      <c r="T1" s="623"/>
      <c r="U1" s="623"/>
      <c r="V1" s="623"/>
      <c r="W1" s="623"/>
      <c r="Z1" s="624" t="s">
        <v>142</v>
      </c>
    </row>
    <row r="2" spans="2:27" s="625" customFormat="1" ht="18">
      <c r="B2" s="1202" t="s">
        <v>175</v>
      </c>
      <c r="C2" s="1202"/>
      <c r="D2" s="1202"/>
      <c r="E2" s="1202"/>
      <c r="F2" s="1202"/>
      <c r="G2" s="1202"/>
      <c r="H2" s="1202"/>
      <c r="I2" s="1202"/>
      <c r="J2" s="1202"/>
      <c r="K2" s="1202"/>
      <c r="L2" s="1202"/>
      <c r="M2" s="1202"/>
      <c r="N2" s="1202"/>
      <c r="O2" s="1202"/>
      <c r="P2" s="1202"/>
      <c r="Q2" s="1202"/>
      <c r="R2" s="1202"/>
      <c r="S2" s="1202"/>
      <c r="T2" s="1202"/>
      <c r="U2" s="1202"/>
      <c r="V2" s="1202"/>
      <c r="W2" s="1202"/>
      <c r="X2" s="1202"/>
      <c r="Y2" s="1202"/>
      <c r="Z2" s="1202"/>
      <c r="AA2" s="1202"/>
    </row>
    <row r="3" spans="2:23" ht="12.75">
      <c r="B3" s="626" t="s">
        <v>123</v>
      </c>
      <c r="C3" s="627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9"/>
      <c r="S3" s="629"/>
      <c r="T3" s="629"/>
      <c r="U3" s="629"/>
      <c r="V3" s="629"/>
      <c r="W3" s="629"/>
    </row>
    <row r="4" spans="2:18" ht="12.75">
      <c r="B4" s="626" t="s">
        <v>124</v>
      </c>
      <c r="C4" s="627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Q4" s="628"/>
      <c r="R4" s="628"/>
    </row>
    <row r="5" spans="2:23" ht="16.5" customHeight="1" thickBot="1">
      <c r="B5" s="630" t="s">
        <v>166</v>
      </c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0"/>
      <c r="O5" s="630"/>
      <c r="P5" s="630"/>
      <c r="Q5" s="630"/>
      <c r="R5" s="628"/>
      <c r="W5" s="626"/>
    </row>
    <row r="6" spans="2:27" ht="16.5" customHeight="1" hidden="1" thickBot="1">
      <c r="B6" s="621">
        <v>1</v>
      </c>
      <c r="C6" s="621">
        <f>B6+1</f>
        <v>2</v>
      </c>
      <c r="D6" s="621">
        <f aca="true" t="shared" si="0" ref="D6:AA6">C6+1</f>
        <v>3</v>
      </c>
      <c r="E6" s="621">
        <f>D6+1</f>
        <v>4</v>
      </c>
      <c r="F6" s="621">
        <f>E6+1</f>
        <v>5</v>
      </c>
      <c r="G6" s="621">
        <f t="shared" si="0"/>
        <v>6</v>
      </c>
      <c r="H6" s="621">
        <f t="shared" si="0"/>
        <v>7</v>
      </c>
      <c r="I6" s="621">
        <f t="shared" si="0"/>
        <v>8</v>
      </c>
      <c r="J6" s="621">
        <f t="shared" si="0"/>
        <v>9</v>
      </c>
      <c r="K6" s="621">
        <f t="shared" si="0"/>
        <v>10</v>
      </c>
      <c r="L6" s="621">
        <f t="shared" si="0"/>
        <v>11</v>
      </c>
      <c r="M6" s="621">
        <f t="shared" si="0"/>
        <v>12</v>
      </c>
      <c r="N6" s="621">
        <f t="shared" si="0"/>
        <v>13</v>
      </c>
      <c r="O6" s="621">
        <f t="shared" si="0"/>
        <v>14</v>
      </c>
      <c r="P6" s="621">
        <f t="shared" si="0"/>
        <v>15</v>
      </c>
      <c r="Q6" s="621">
        <f t="shared" si="0"/>
        <v>16</v>
      </c>
      <c r="R6" s="621">
        <f t="shared" si="0"/>
        <v>17</v>
      </c>
      <c r="S6" s="621">
        <f t="shared" si="0"/>
        <v>18</v>
      </c>
      <c r="T6" s="621">
        <f t="shared" si="0"/>
        <v>19</v>
      </c>
      <c r="U6" s="621">
        <f t="shared" si="0"/>
        <v>20</v>
      </c>
      <c r="V6" s="621">
        <f t="shared" si="0"/>
        <v>21</v>
      </c>
      <c r="W6" s="621">
        <f t="shared" si="0"/>
        <v>22</v>
      </c>
      <c r="X6" s="621">
        <f t="shared" si="0"/>
        <v>23</v>
      </c>
      <c r="Y6" s="621">
        <f t="shared" si="0"/>
        <v>24</v>
      </c>
      <c r="Z6" s="621">
        <f t="shared" si="0"/>
        <v>25</v>
      </c>
      <c r="AA6" s="621">
        <f t="shared" si="0"/>
        <v>26</v>
      </c>
    </row>
    <row r="7" spans="2:27" ht="21" customHeight="1" thickBot="1">
      <c r="B7" s="1203" t="s">
        <v>1</v>
      </c>
      <c r="C7" s="631" t="s">
        <v>2</v>
      </c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3"/>
      <c r="R7" s="634"/>
      <c r="S7" s="1205" t="s">
        <v>3</v>
      </c>
      <c r="T7" s="1206"/>
      <c r="U7" s="1206"/>
      <c r="V7" s="1206"/>
      <c r="W7" s="1207"/>
      <c r="X7" s="635"/>
      <c r="Y7" s="631" t="s">
        <v>2</v>
      </c>
      <c r="Z7" s="632"/>
      <c r="AA7" s="636"/>
    </row>
    <row r="8" spans="2:27" ht="21" customHeight="1" thickBot="1">
      <c r="B8" s="1204"/>
      <c r="C8" s="1208" t="s">
        <v>4</v>
      </c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10"/>
      <c r="R8" s="637"/>
      <c r="S8" s="1211"/>
      <c r="T8" s="1212"/>
      <c r="U8" s="1212"/>
      <c r="V8" s="1212"/>
      <c r="W8" s="1213"/>
      <c r="X8" s="635"/>
      <c r="Y8" s="1205" t="s">
        <v>5</v>
      </c>
      <c r="Z8" s="1214"/>
      <c r="AA8" s="1215"/>
    </row>
    <row r="9" spans="2:27" ht="21" customHeight="1">
      <c r="B9" s="1204"/>
      <c r="C9" s="1219" t="s">
        <v>6</v>
      </c>
      <c r="D9" s="1219" t="s">
        <v>7</v>
      </c>
      <c r="E9" s="1219" t="s">
        <v>6</v>
      </c>
      <c r="F9" s="1219" t="s">
        <v>9</v>
      </c>
      <c r="G9" s="1251" t="s">
        <v>10</v>
      </c>
      <c r="H9" s="1225" t="s">
        <v>11</v>
      </c>
      <c r="I9" s="1228" t="s">
        <v>8</v>
      </c>
      <c r="J9" s="1219" t="s">
        <v>12</v>
      </c>
      <c r="K9" s="1228" t="s">
        <v>8</v>
      </c>
      <c r="L9" s="1219" t="s">
        <v>13</v>
      </c>
      <c r="M9" s="1219" t="s">
        <v>167</v>
      </c>
      <c r="N9" s="1228" t="s">
        <v>8</v>
      </c>
      <c r="O9" s="1219" t="s">
        <v>174</v>
      </c>
      <c r="P9" s="1219" t="s">
        <v>168</v>
      </c>
      <c r="Q9" s="1219" t="s">
        <v>17</v>
      </c>
      <c r="R9" s="638"/>
      <c r="S9" s="1248" t="s">
        <v>18</v>
      </c>
      <c r="T9" s="1236" t="s">
        <v>169</v>
      </c>
      <c r="U9" s="1236" t="s">
        <v>19</v>
      </c>
      <c r="V9" s="1236" t="s">
        <v>179</v>
      </c>
      <c r="W9" s="1245" t="s">
        <v>180</v>
      </c>
      <c r="X9" s="635"/>
      <c r="Y9" s="1203" t="s">
        <v>1</v>
      </c>
      <c r="Z9" s="1216" t="s">
        <v>8</v>
      </c>
      <c r="AA9" s="1222" t="s">
        <v>21</v>
      </c>
    </row>
    <row r="10" spans="2:27" ht="21" customHeight="1">
      <c r="B10" s="1204"/>
      <c r="C10" s="1220"/>
      <c r="D10" s="1220"/>
      <c r="E10" s="1220"/>
      <c r="F10" s="1220"/>
      <c r="G10" s="1252"/>
      <c r="H10" s="1226"/>
      <c r="I10" s="1220"/>
      <c r="J10" s="1220"/>
      <c r="K10" s="1220"/>
      <c r="L10" s="1220"/>
      <c r="M10" s="1220"/>
      <c r="N10" s="1220"/>
      <c r="O10" s="1220"/>
      <c r="P10" s="1220"/>
      <c r="Q10" s="1220"/>
      <c r="R10" s="639"/>
      <c r="S10" s="1249"/>
      <c r="T10" s="1237"/>
      <c r="U10" s="1237"/>
      <c r="V10" s="1237"/>
      <c r="W10" s="1246"/>
      <c r="X10" s="635"/>
      <c r="Y10" s="1204"/>
      <c r="Z10" s="1217"/>
      <c r="AA10" s="1223"/>
    </row>
    <row r="11" spans="2:27" ht="21" customHeight="1" thickBot="1">
      <c r="B11" s="1204"/>
      <c r="C11" s="1221"/>
      <c r="D11" s="1221"/>
      <c r="E11" s="1221"/>
      <c r="F11" s="1221"/>
      <c r="G11" s="1253"/>
      <c r="H11" s="1227"/>
      <c r="I11" s="1221"/>
      <c r="J11" s="1221"/>
      <c r="K11" s="1221"/>
      <c r="L11" s="1221"/>
      <c r="M11" s="1221"/>
      <c r="N11" s="1221"/>
      <c r="O11" s="1221"/>
      <c r="P11" s="1221"/>
      <c r="Q11" s="1221"/>
      <c r="R11" s="639"/>
      <c r="S11" s="1250"/>
      <c r="T11" s="1238"/>
      <c r="U11" s="1238"/>
      <c r="V11" s="1238"/>
      <c r="W11" s="1247"/>
      <c r="X11" s="635"/>
      <c r="Y11" s="1204"/>
      <c r="Z11" s="1218"/>
      <c r="AA11" s="1224"/>
    </row>
    <row r="12" spans="2:27" s="876" customFormat="1" ht="26.25" customHeight="1" thickBot="1">
      <c r="B12" s="1260" t="s">
        <v>26</v>
      </c>
      <c r="C12" s="1261"/>
      <c r="D12" s="1261"/>
      <c r="E12" s="1261"/>
      <c r="F12" s="1261"/>
      <c r="G12" s="1261"/>
      <c r="H12" s="1261"/>
      <c r="I12" s="1261"/>
      <c r="J12" s="1261"/>
      <c r="K12" s="1261"/>
      <c r="L12" s="1261"/>
      <c r="M12" s="1261"/>
      <c r="N12" s="1261"/>
      <c r="O12" s="1261"/>
      <c r="P12" s="1261"/>
      <c r="Q12" s="1262"/>
      <c r="R12" s="877"/>
      <c r="S12" s="1263" t="s">
        <v>26</v>
      </c>
      <c r="T12" s="1264"/>
      <c r="U12" s="1264"/>
      <c r="V12" s="1264"/>
      <c r="W12" s="1265"/>
      <c r="Y12" s="878" t="s">
        <v>26</v>
      </c>
      <c r="Z12" s="879"/>
      <c r="AA12" s="880"/>
    </row>
    <row r="13" spans="1:27" ht="21" customHeight="1" thickBot="1">
      <c r="A13" s="621">
        <v>1</v>
      </c>
      <c r="B13" s="643" t="s">
        <v>27</v>
      </c>
      <c r="C13" s="644">
        <f aca="true" t="shared" si="1" ref="C13:Q13">SUM(C14:C22)</f>
        <v>12</v>
      </c>
      <c r="D13" s="645">
        <f t="shared" si="1"/>
        <v>22424.66</v>
      </c>
      <c r="E13" s="644">
        <f>SUM(E14:E22)</f>
        <v>0</v>
      </c>
      <c r="F13" s="646">
        <f>SUM(F14:F22)</f>
        <v>0</v>
      </c>
      <c r="G13" s="644">
        <f t="shared" si="1"/>
        <v>12</v>
      </c>
      <c r="H13" s="646">
        <f t="shared" si="1"/>
        <v>22424.66</v>
      </c>
      <c r="I13" s="644">
        <f t="shared" si="1"/>
        <v>0</v>
      </c>
      <c r="J13" s="645">
        <f t="shared" si="1"/>
        <v>0</v>
      </c>
      <c r="K13" s="644">
        <f t="shared" si="1"/>
        <v>12</v>
      </c>
      <c r="L13" s="647">
        <f t="shared" si="1"/>
        <v>52978.83</v>
      </c>
      <c r="M13" s="645">
        <f t="shared" si="1"/>
        <v>0</v>
      </c>
      <c r="N13" s="644">
        <f t="shared" si="1"/>
        <v>0</v>
      </c>
      <c r="O13" s="648">
        <f t="shared" si="1"/>
        <v>0</v>
      </c>
      <c r="P13" s="645">
        <f t="shared" si="1"/>
        <v>0</v>
      </c>
      <c r="Q13" s="645">
        <f t="shared" si="1"/>
        <v>75403.48999999999</v>
      </c>
      <c r="R13" s="649"/>
      <c r="S13" s="650">
        <f>SUM(S14:S22)</f>
        <v>0</v>
      </c>
      <c r="T13" s="651">
        <f>SUM(T14:T22)</f>
        <v>0</v>
      </c>
      <c r="U13" s="652">
        <f>SUM(U14:U22)</f>
        <v>0</v>
      </c>
      <c r="V13" s="651">
        <f>SUM(V14:V22)</f>
        <v>0</v>
      </c>
      <c r="W13" s="645">
        <f>SUM(W14:W22)</f>
        <v>0</v>
      </c>
      <c r="Y13" s="653" t="s">
        <v>27</v>
      </c>
      <c r="Z13" s="654">
        <f>SUM(Z14:Z22)</f>
        <v>4</v>
      </c>
      <c r="AA13" s="655">
        <f>SUM(AA14:AA22)</f>
        <v>6359.27</v>
      </c>
    </row>
    <row r="14" spans="1:27" ht="18.75" customHeight="1">
      <c r="A14" s="621">
        <f aca="true" t="shared" si="2" ref="A14:A77">A13+1</f>
        <v>2</v>
      </c>
      <c r="B14" s="656" t="s">
        <v>28</v>
      </c>
      <c r="C14" s="657"/>
      <c r="D14" s="658"/>
      <c r="E14" s="657"/>
      <c r="F14" s="659"/>
      <c r="G14" s="657"/>
      <c r="H14" s="659"/>
      <c r="I14" s="657"/>
      <c r="J14" s="660"/>
      <c r="K14" s="657"/>
      <c r="L14" s="661"/>
      <c r="M14" s="658"/>
      <c r="N14" s="662"/>
      <c r="O14" s="663"/>
      <c r="P14" s="660"/>
      <c r="Q14" s="983">
        <f aca="true" t="shared" si="3" ref="Q14:Q48">H14+J14+L14+M14+O14+P14</f>
        <v>0</v>
      </c>
      <c r="R14" s="649"/>
      <c r="S14" s="665"/>
      <c r="T14" s="666"/>
      <c r="U14" s="667"/>
      <c r="V14" s="666"/>
      <c r="W14" s="664">
        <f aca="true" t="shared" si="4" ref="W14:W22">SUM(S14:V14)</f>
        <v>0</v>
      </c>
      <c r="Y14" s="668"/>
      <c r="Z14" s="669"/>
      <c r="AA14" s="670"/>
    </row>
    <row r="15" spans="1:27" ht="18.75" customHeight="1">
      <c r="A15" s="621">
        <f t="shared" si="2"/>
        <v>3</v>
      </c>
      <c r="B15" s="671" t="s">
        <v>29</v>
      </c>
      <c r="C15" s="672"/>
      <c r="D15" s="673"/>
      <c r="E15" s="672"/>
      <c r="F15" s="675"/>
      <c r="G15" s="672"/>
      <c r="H15" s="675"/>
      <c r="I15" s="672"/>
      <c r="J15" s="676"/>
      <c r="K15" s="672"/>
      <c r="L15" s="677"/>
      <c r="M15" s="673"/>
      <c r="N15" s="678"/>
      <c r="O15" s="679"/>
      <c r="P15" s="676"/>
      <c r="Q15" s="983">
        <f t="shared" si="3"/>
        <v>0</v>
      </c>
      <c r="R15" s="680"/>
      <c r="S15" s="681"/>
      <c r="T15" s="682"/>
      <c r="U15" s="677"/>
      <c r="V15" s="682"/>
      <c r="W15" s="664">
        <f t="shared" si="4"/>
        <v>0</v>
      </c>
      <c r="Y15" s="683" t="s">
        <v>29</v>
      </c>
      <c r="Z15" s="684"/>
      <c r="AA15" s="685"/>
    </row>
    <row r="16" spans="1:27" ht="18.75" customHeight="1">
      <c r="A16" s="621">
        <f t="shared" si="2"/>
        <v>4</v>
      </c>
      <c r="B16" s="671" t="s">
        <v>30</v>
      </c>
      <c r="C16" s="672"/>
      <c r="D16" s="673"/>
      <c r="E16" s="672"/>
      <c r="F16" s="675"/>
      <c r="G16" s="672"/>
      <c r="H16" s="675"/>
      <c r="I16" s="672"/>
      <c r="J16" s="676"/>
      <c r="K16" s="672"/>
      <c r="L16" s="677"/>
      <c r="M16" s="673"/>
      <c r="N16" s="678"/>
      <c r="O16" s="679"/>
      <c r="P16" s="676"/>
      <c r="Q16" s="983">
        <f t="shared" si="3"/>
        <v>0</v>
      </c>
      <c r="R16" s="680"/>
      <c r="S16" s="681"/>
      <c r="T16" s="682"/>
      <c r="U16" s="677"/>
      <c r="V16" s="682"/>
      <c r="W16" s="664">
        <f t="shared" si="4"/>
        <v>0</v>
      </c>
      <c r="Y16" s="683" t="s">
        <v>30</v>
      </c>
      <c r="Z16" s="684"/>
      <c r="AA16" s="685"/>
    </row>
    <row r="17" spans="1:27" ht="18.75" customHeight="1">
      <c r="A17" s="621">
        <f t="shared" si="2"/>
        <v>5</v>
      </c>
      <c r="B17" s="671" t="s">
        <v>31</v>
      </c>
      <c r="C17" s="672"/>
      <c r="D17" s="673"/>
      <c r="E17" s="672"/>
      <c r="F17" s="675"/>
      <c r="G17" s="672"/>
      <c r="H17" s="675"/>
      <c r="I17" s="672"/>
      <c r="J17" s="676"/>
      <c r="K17" s="672"/>
      <c r="L17" s="677"/>
      <c r="M17" s="673"/>
      <c r="N17" s="678"/>
      <c r="O17" s="679"/>
      <c r="P17" s="676"/>
      <c r="Q17" s="983">
        <f t="shared" si="3"/>
        <v>0</v>
      </c>
      <c r="R17" s="680"/>
      <c r="S17" s="681"/>
      <c r="T17" s="682"/>
      <c r="U17" s="677"/>
      <c r="V17" s="682"/>
      <c r="W17" s="664">
        <f t="shared" si="4"/>
        <v>0</v>
      </c>
      <c r="Y17" s="683" t="s">
        <v>31</v>
      </c>
      <c r="Z17" s="684"/>
      <c r="AA17" s="685"/>
    </row>
    <row r="18" spans="1:27" ht="18.75" customHeight="1">
      <c r="A18" s="621">
        <f t="shared" si="2"/>
        <v>6</v>
      </c>
      <c r="B18" s="671" t="s">
        <v>32</v>
      </c>
      <c r="C18" s="672">
        <v>1</v>
      </c>
      <c r="D18" s="673">
        <v>3717.44</v>
      </c>
      <c r="E18" s="672"/>
      <c r="F18" s="675"/>
      <c r="G18" s="988">
        <f aca="true" t="shared" si="5" ref="G18:H20">C18+E18</f>
        <v>1</v>
      </c>
      <c r="H18" s="985">
        <f t="shared" si="5"/>
        <v>3717.44</v>
      </c>
      <c r="I18" s="672"/>
      <c r="J18" s="676"/>
      <c r="K18" s="672">
        <v>1</v>
      </c>
      <c r="L18" s="677">
        <v>8658</v>
      </c>
      <c r="M18" s="673"/>
      <c r="N18" s="678"/>
      <c r="O18" s="679"/>
      <c r="P18" s="676"/>
      <c r="Q18" s="983">
        <f t="shared" si="3"/>
        <v>12375.44</v>
      </c>
      <c r="R18" s="680"/>
      <c r="S18" s="681"/>
      <c r="T18" s="682"/>
      <c r="U18" s="677"/>
      <c r="V18" s="682"/>
      <c r="W18" s="664">
        <f t="shared" si="4"/>
        <v>0</v>
      </c>
      <c r="Y18" s="683" t="s">
        <v>32</v>
      </c>
      <c r="Z18" s="684"/>
      <c r="AA18" s="685"/>
    </row>
    <row r="19" spans="1:27" ht="18.75" customHeight="1">
      <c r="A19" s="621">
        <f t="shared" si="2"/>
        <v>7</v>
      </c>
      <c r="B19" s="671" t="s">
        <v>33</v>
      </c>
      <c r="C19" s="672">
        <v>3</v>
      </c>
      <c r="D19" s="673">
        <v>5596.97</v>
      </c>
      <c r="E19" s="672"/>
      <c r="F19" s="675"/>
      <c r="G19" s="988">
        <f t="shared" si="5"/>
        <v>3</v>
      </c>
      <c r="H19" s="985">
        <f t="shared" si="5"/>
        <v>5596.97</v>
      </c>
      <c r="I19" s="672"/>
      <c r="J19" s="676"/>
      <c r="K19" s="672">
        <v>3</v>
      </c>
      <c r="L19" s="677">
        <v>16165.74</v>
      </c>
      <c r="M19" s="673"/>
      <c r="N19" s="678"/>
      <c r="O19" s="679"/>
      <c r="P19" s="676"/>
      <c r="Q19" s="983">
        <f t="shared" si="3"/>
        <v>21762.71</v>
      </c>
      <c r="R19" s="680"/>
      <c r="S19" s="681"/>
      <c r="T19" s="682"/>
      <c r="U19" s="677"/>
      <c r="V19" s="682"/>
      <c r="W19" s="664">
        <f t="shared" si="4"/>
        <v>0</v>
      </c>
      <c r="Y19" s="683" t="s">
        <v>33</v>
      </c>
      <c r="Z19" s="684">
        <v>1</v>
      </c>
      <c r="AA19" s="685">
        <v>2007.01</v>
      </c>
    </row>
    <row r="20" spans="1:27" ht="18.75" customHeight="1">
      <c r="A20" s="621">
        <f t="shared" si="2"/>
        <v>8</v>
      </c>
      <c r="B20" s="671" t="s">
        <v>34</v>
      </c>
      <c r="C20" s="672">
        <v>8</v>
      </c>
      <c r="D20" s="673">
        <v>13110.25</v>
      </c>
      <c r="E20" s="672"/>
      <c r="F20" s="675"/>
      <c r="G20" s="988">
        <f t="shared" si="5"/>
        <v>8</v>
      </c>
      <c r="H20" s="985">
        <f t="shared" si="5"/>
        <v>13110.25</v>
      </c>
      <c r="I20" s="672"/>
      <c r="J20" s="676"/>
      <c r="K20" s="672">
        <v>8</v>
      </c>
      <c r="L20" s="677">
        <v>28155.09</v>
      </c>
      <c r="M20" s="673"/>
      <c r="N20" s="678"/>
      <c r="O20" s="679"/>
      <c r="P20" s="676"/>
      <c r="Q20" s="983">
        <f t="shared" si="3"/>
        <v>41265.34</v>
      </c>
      <c r="R20" s="680"/>
      <c r="S20" s="681"/>
      <c r="T20" s="682"/>
      <c r="U20" s="677"/>
      <c r="V20" s="682"/>
      <c r="W20" s="664">
        <f t="shared" si="4"/>
        <v>0</v>
      </c>
      <c r="Y20" s="683" t="s">
        <v>34</v>
      </c>
      <c r="Z20" s="684">
        <v>1</v>
      </c>
      <c r="AA20" s="685">
        <v>2701.49</v>
      </c>
    </row>
    <row r="21" spans="1:27" ht="18.75" customHeight="1">
      <c r="A21" s="621">
        <f t="shared" si="2"/>
        <v>9</v>
      </c>
      <c r="B21" s="671" t="s">
        <v>35</v>
      </c>
      <c r="C21" s="672"/>
      <c r="D21" s="673"/>
      <c r="E21" s="672"/>
      <c r="F21" s="675"/>
      <c r="G21" s="672"/>
      <c r="H21" s="675"/>
      <c r="I21" s="672"/>
      <c r="J21" s="676"/>
      <c r="K21" s="672"/>
      <c r="L21" s="677"/>
      <c r="M21" s="673"/>
      <c r="N21" s="678"/>
      <c r="O21" s="679"/>
      <c r="P21" s="676"/>
      <c r="Q21" s="983">
        <f t="shared" si="3"/>
        <v>0</v>
      </c>
      <c r="R21" s="680"/>
      <c r="S21" s="681"/>
      <c r="T21" s="682"/>
      <c r="U21" s="677"/>
      <c r="V21" s="682"/>
      <c r="W21" s="664">
        <f t="shared" si="4"/>
        <v>0</v>
      </c>
      <c r="Y21" s="683" t="s">
        <v>35</v>
      </c>
      <c r="Z21" s="684"/>
      <c r="AA21" s="685"/>
    </row>
    <row r="22" spans="1:27" ht="18.75" customHeight="1" thickBot="1">
      <c r="A22" s="621">
        <f t="shared" si="2"/>
        <v>10</v>
      </c>
      <c r="B22" s="686" t="s">
        <v>36</v>
      </c>
      <c r="C22" s="687"/>
      <c r="D22" s="688"/>
      <c r="E22" s="687"/>
      <c r="F22" s="690"/>
      <c r="G22" s="687"/>
      <c r="H22" s="690"/>
      <c r="I22" s="687"/>
      <c r="J22" s="691"/>
      <c r="K22" s="687"/>
      <c r="L22" s="692"/>
      <c r="M22" s="688"/>
      <c r="N22" s="693"/>
      <c r="O22" s="694"/>
      <c r="P22" s="691"/>
      <c r="Q22" s="983">
        <f t="shared" si="3"/>
        <v>0</v>
      </c>
      <c r="R22" s="680"/>
      <c r="S22" s="681"/>
      <c r="T22" s="682"/>
      <c r="U22" s="677"/>
      <c r="V22" s="682"/>
      <c r="W22" s="664">
        <f t="shared" si="4"/>
        <v>0</v>
      </c>
      <c r="Y22" s="683" t="s">
        <v>36</v>
      </c>
      <c r="Z22" s="684">
        <v>2</v>
      </c>
      <c r="AA22" s="685">
        <v>1650.77</v>
      </c>
    </row>
    <row r="23" spans="1:27" ht="21" customHeight="1" thickBot="1">
      <c r="A23" s="621">
        <f t="shared" si="2"/>
        <v>11</v>
      </c>
      <c r="B23" s="643" t="s">
        <v>37</v>
      </c>
      <c r="C23" s="644">
        <f aca="true" t="shared" si="6" ref="C23:I23">SUM(C24:C29)</f>
        <v>13</v>
      </c>
      <c r="D23" s="695">
        <f t="shared" si="6"/>
        <v>9143.84</v>
      </c>
      <c r="E23" s="696">
        <f t="shared" si="6"/>
        <v>0</v>
      </c>
      <c r="F23" s="697">
        <f t="shared" si="6"/>
        <v>0</v>
      </c>
      <c r="G23" s="696">
        <f t="shared" si="6"/>
        <v>13</v>
      </c>
      <c r="H23" s="697">
        <f t="shared" si="6"/>
        <v>9143.84</v>
      </c>
      <c r="I23" s="698">
        <f t="shared" si="6"/>
        <v>0</v>
      </c>
      <c r="J23" s="699">
        <f>SUM(I24:I29)</f>
        <v>0</v>
      </c>
      <c r="K23" s="644">
        <f aca="true" t="shared" si="7" ref="K23:Q23">SUM(K24:K29)</f>
        <v>10</v>
      </c>
      <c r="L23" s="647">
        <f t="shared" si="7"/>
        <v>11120</v>
      </c>
      <c r="M23" s="645">
        <f t="shared" si="7"/>
        <v>0</v>
      </c>
      <c r="N23" s="700">
        <f t="shared" si="7"/>
        <v>0</v>
      </c>
      <c r="O23" s="701">
        <f t="shared" si="7"/>
        <v>0</v>
      </c>
      <c r="P23" s="699">
        <f t="shared" si="7"/>
        <v>0</v>
      </c>
      <c r="Q23" s="702">
        <f t="shared" si="7"/>
        <v>20263.84</v>
      </c>
      <c r="R23" s="680"/>
      <c r="S23" s="650">
        <f>SUM(S24:S29)</f>
        <v>0</v>
      </c>
      <c r="T23" s="651">
        <f>SUM(T24:T29)</f>
        <v>0</v>
      </c>
      <c r="U23" s="652">
        <f>SUM(U24:U29)</f>
        <v>0</v>
      </c>
      <c r="V23" s="651">
        <f>SUM(V24:V29)</f>
        <v>0</v>
      </c>
      <c r="W23" s="703">
        <f>SUM(W24:W29)</f>
        <v>0</v>
      </c>
      <c r="Y23" s="653" t="s">
        <v>137</v>
      </c>
      <c r="Z23" s="654">
        <f>SUM(Z24:Z29)</f>
        <v>10</v>
      </c>
      <c r="AA23" s="655">
        <f>SUM(AA24:AA29)</f>
        <v>6831.76</v>
      </c>
    </row>
    <row r="24" spans="1:27" ht="18.75" customHeight="1">
      <c r="A24" s="621">
        <f t="shared" si="2"/>
        <v>12</v>
      </c>
      <c r="B24" s="656" t="s">
        <v>39</v>
      </c>
      <c r="C24" s="672"/>
      <c r="D24" s="673"/>
      <c r="E24" s="672"/>
      <c r="F24" s="675"/>
      <c r="G24" s="988"/>
      <c r="H24" s="985"/>
      <c r="I24" s="672"/>
      <c r="J24" s="676"/>
      <c r="K24" s="672"/>
      <c r="L24" s="677"/>
      <c r="M24" s="673"/>
      <c r="N24" s="678"/>
      <c r="O24" s="679"/>
      <c r="P24" s="676"/>
      <c r="Q24" s="983">
        <f t="shared" si="3"/>
        <v>0</v>
      </c>
      <c r="R24" s="680"/>
      <c r="S24" s="665"/>
      <c r="T24" s="666"/>
      <c r="U24" s="667"/>
      <c r="V24" s="666"/>
      <c r="W24" s="704">
        <f aca="true" t="shared" si="8" ref="W24:W29">SUM(S24:V24)</f>
        <v>0</v>
      </c>
      <c r="Y24" s="705" t="s">
        <v>40</v>
      </c>
      <c r="Z24" s="684">
        <v>3</v>
      </c>
      <c r="AA24" s="685">
        <v>1533.6</v>
      </c>
    </row>
    <row r="25" spans="1:27" ht="18.75" customHeight="1">
      <c r="A25" s="621">
        <f t="shared" si="2"/>
        <v>13</v>
      </c>
      <c r="B25" s="706" t="s">
        <v>41</v>
      </c>
      <c r="C25" s="672"/>
      <c r="D25" s="673"/>
      <c r="E25" s="672"/>
      <c r="F25" s="675"/>
      <c r="G25" s="988"/>
      <c r="H25" s="985"/>
      <c r="I25" s="672"/>
      <c r="J25" s="676"/>
      <c r="K25" s="672"/>
      <c r="L25" s="677"/>
      <c r="M25" s="673"/>
      <c r="N25" s="678"/>
      <c r="O25" s="679"/>
      <c r="P25" s="676"/>
      <c r="Q25" s="983">
        <f t="shared" si="3"/>
        <v>0</v>
      </c>
      <c r="R25" s="680"/>
      <c r="S25" s="681"/>
      <c r="T25" s="682"/>
      <c r="U25" s="677"/>
      <c r="V25" s="682"/>
      <c r="W25" s="664">
        <f t="shared" si="8"/>
        <v>0</v>
      </c>
      <c r="Y25" s="705" t="s">
        <v>42</v>
      </c>
      <c r="Z25" s="684">
        <v>1</v>
      </c>
      <c r="AA25" s="685">
        <v>781.28</v>
      </c>
    </row>
    <row r="26" spans="1:27" ht="18.75" customHeight="1">
      <c r="A26" s="621">
        <f t="shared" si="2"/>
        <v>14</v>
      </c>
      <c r="B26" s="706" t="s">
        <v>43</v>
      </c>
      <c r="C26" s="672"/>
      <c r="D26" s="673"/>
      <c r="E26" s="672"/>
      <c r="F26" s="675"/>
      <c r="G26" s="988"/>
      <c r="H26" s="985"/>
      <c r="I26" s="672"/>
      <c r="J26" s="676"/>
      <c r="K26" s="672"/>
      <c r="L26" s="677"/>
      <c r="M26" s="673"/>
      <c r="N26" s="678"/>
      <c r="O26" s="679"/>
      <c r="P26" s="676"/>
      <c r="Q26" s="983">
        <f t="shared" si="3"/>
        <v>0</v>
      </c>
      <c r="R26" s="680"/>
      <c r="S26" s="681"/>
      <c r="T26" s="682"/>
      <c r="U26" s="677"/>
      <c r="V26" s="682"/>
      <c r="W26" s="664">
        <f t="shared" si="8"/>
        <v>0</v>
      </c>
      <c r="Y26" s="705" t="s">
        <v>44</v>
      </c>
      <c r="Z26" s="684">
        <v>3</v>
      </c>
      <c r="AA26" s="685">
        <v>2332.16</v>
      </c>
    </row>
    <row r="27" spans="1:27" ht="18.75" customHeight="1">
      <c r="A27" s="621">
        <f t="shared" si="2"/>
        <v>15</v>
      </c>
      <c r="B27" s="706" t="s">
        <v>45</v>
      </c>
      <c r="C27" s="672">
        <v>5</v>
      </c>
      <c r="D27" s="673">
        <v>3545.16</v>
      </c>
      <c r="E27" s="672"/>
      <c r="F27" s="675"/>
      <c r="G27" s="988">
        <f aca="true" t="shared" si="9" ref="G27:H29">C27+E27</f>
        <v>5</v>
      </c>
      <c r="H27" s="985">
        <f t="shared" si="9"/>
        <v>3545.16</v>
      </c>
      <c r="I27" s="672"/>
      <c r="J27" s="676"/>
      <c r="K27" s="672">
        <v>3</v>
      </c>
      <c r="L27" s="677">
        <v>3324</v>
      </c>
      <c r="M27" s="673"/>
      <c r="N27" s="678"/>
      <c r="O27" s="679"/>
      <c r="P27" s="676"/>
      <c r="Q27" s="983">
        <f t="shared" si="3"/>
        <v>6869.16</v>
      </c>
      <c r="R27" s="680"/>
      <c r="S27" s="681"/>
      <c r="T27" s="682"/>
      <c r="U27" s="677"/>
      <c r="V27" s="682"/>
      <c r="W27" s="664">
        <f t="shared" si="8"/>
        <v>0</v>
      </c>
      <c r="Y27" s="705" t="s">
        <v>46</v>
      </c>
      <c r="Z27" s="684">
        <v>2</v>
      </c>
      <c r="AA27" s="685">
        <v>1403.28</v>
      </c>
    </row>
    <row r="28" spans="1:27" ht="18.75" customHeight="1">
      <c r="A28" s="621">
        <f t="shared" si="2"/>
        <v>16</v>
      </c>
      <c r="B28" s="706" t="s">
        <v>47</v>
      </c>
      <c r="C28" s="672">
        <v>4</v>
      </c>
      <c r="D28" s="673">
        <v>2705.42</v>
      </c>
      <c r="E28" s="672"/>
      <c r="F28" s="675"/>
      <c r="G28" s="988">
        <f t="shared" si="9"/>
        <v>4</v>
      </c>
      <c r="H28" s="985">
        <f t="shared" si="9"/>
        <v>2705.42</v>
      </c>
      <c r="I28" s="672"/>
      <c r="J28" s="676"/>
      <c r="K28" s="672">
        <v>4</v>
      </c>
      <c r="L28" s="677">
        <v>4472</v>
      </c>
      <c r="M28" s="673"/>
      <c r="N28" s="678"/>
      <c r="O28" s="679"/>
      <c r="P28" s="676"/>
      <c r="Q28" s="983">
        <f t="shared" si="3"/>
        <v>7177.42</v>
      </c>
      <c r="R28" s="680"/>
      <c r="S28" s="681"/>
      <c r="T28" s="682"/>
      <c r="U28" s="677"/>
      <c r="V28" s="682"/>
      <c r="W28" s="664">
        <f t="shared" si="8"/>
        <v>0</v>
      </c>
      <c r="Y28" s="705" t="s">
        <v>48</v>
      </c>
      <c r="Z28" s="684">
        <v>1</v>
      </c>
      <c r="AA28" s="685">
        <v>781.44</v>
      </c>
    </row>
    <row r="29" spans="1:27" ht="18.75" customHeight="1" thickBot="1">
      <c r="A29" s="621">
        <f t="shared" si="2"/>
        <v>17</v>
      </c>
      <c r="B29" s="707" t="s">
        <v>49</v>
      </c>
      <c r="C29" s="672">
        <v>4</v>
      </c>
      <c r="D29" s="673">
        <v>2893.26</v>
      </c>
      <c r="E29" s="672"/>
      <c r="F29" s="675"/>
      <c r="G29" s="988">
        <f t="shared" si="9"/>
        <v>4</v>
      </c>
      <c r="H29" s="985">
        <f t="shared" si="9"/>
        <v>2893.26</v>
      </c>
      <c r="I29" s="672"/>
      <c r="J29" s="676"/>
      <c r="K29" s="672">
        <v>3</v>
      </c>
      <c r="L29" s="677">
        <v>3324</v>
      </c>
      <c r="M29" s="673"/>
      <c r="N29" s="678"/>
      <c r="O29" s="679"/>
      <c r="P29" s="676"/>
      <c r="Q29" s="983">
        <f t="shared" si="3"/>
        <v>6217.26</v>
      </c>
      <c r="R29" s="680"/>
      <c r="S29" s="708"/>
      <c r="T29" s="709"/>
      <c r="U29" s="710"/>
      <c r="V29" s="709"/>
      <c r="W29" s="711">
        <f t="shared" si="8"/>
        <v>0</v>
      </c>
      <c r="Y29" s="705" t="s">
        <v>50</v>
      </c>
      <c r="Z29" s="684"/>
      <c r="AA29" s="685"/>
    </row>
    <row r="30" spans="1:27" ht="21" customHeight="1" thickBot="1">
      <c r="A30" s="621">
        <f t="shared" si="2"/>
        <v>18</v>
      </c>
      <c r="B30" s="712" t="s">
        <v>51</v>
      </c>
      <c r="C30" s="644">
        <f>SUM(C31:C36)</f>
        <v>73</v>
      </c>
      <c r="D30" s="645">
        <f>SUM(D31:D36)</f>
        <v>47004.65</v>
      </c>
      <c r="E30" s="713">
        <f>SUM(E31:E36)</f>
        <v>0</v>
      </c>
      <c r="F30" s="646">
        <f>SUM(F31:F36)</f>
        <v>0</v>
      </c>
      <c r="G30" s="713">
        <f aca="true" t="shared" si="10" ref="G30:Q30">SUM(G31:G36)</f>
        <v>73</v>
      </c>
      <c r="H30" s="646">
        <f t="shared" si="10"/>
        <v>47004.65</v>
      </c>
      <c r="I30" s="644">
        <f t="shared" si="10"/>
        <v>0</v>
      </c>
      <c r="J30" s="699">
        <f t="shared" si="10"/>
        <v>0</v>
      </c>
      <c r="K30" s="644">
        <f t="shared" si="10"/>
        <v>45</v>
      </c>
      <c r="L30" s="647">
        <f t="shared" si="10"/>
        <v>49571.02</v>
      </c>
      <c r="M30" s="645">
        <f t="shared" si="10"/>
        <v>0</v>
      </c>
      <c r="N30" s="700">
        <f t="shared" si="10"/>
        <v>0</v>
      </c>
      <c r="O30" s="701">
        <f t="shared" si="10"/>
        <v>0</v>
      </c>
      <c r="P30" s="699">
        <f t="shared" si="10"/>
        <v>0</v>
      </c>
      <c r="Q30" s="703">
        <f t="shared" si="10"/>
        <v>96575.67</v>
      </c>
      <c r="R30" s="649"/>
      <c r="S30" s="650">
        <f>SUM(S31:S36)</f>
        <v>0</v>
      </c>
      <c r="T30" s="655">
        <f>SUM(T31:T36)</f>
        <v>0</v>
      </c>
      <c r="U30" s="647">
        <f>SUM(U31:U36)</f>
        <v>0</v>
      </c>
      <c r="V30" s="655">
        <f>SUM(V31:V36)</f>
        <v>0</v>
      </c>
      <c r="W30" s="703">
        <f>SUM(W31:W36)</f>
        <v>0</v>
      </c>
      <c r="Y30" s="714" t="s">
        <v>138</v>
      </c>
      <c r="Z30" s="654">
        <f>SUM(Z31:Z36)</f>
        <v>253</v>
      </c>
      <c r="AA30" s="655">
        <f>SUM(AA31:AA36)</f>
        <v>179712.11000000002</v>
      </c>
    </row>
    <row r="31" spans="1:27" ht="18.75" customHeight="1">
      <c r="A31" s="621">
        <f t="shared" si="2"/>
        <v>19</v>
      </c>
      <c r="B31" s="715" t="s">
        <v>53</v>
      </c>
      <c r="C31" s="672">
        <v>11</v>
      </c>
      <c r="D31" s="673">
        <v>6976.05</v>
      </c>
      <c r="E31" s="672"/>
      <c r="F31" s="675"/>
      <c r="G31" s="988">
        <f aca="true" t="shared" si="11" ref="G31:G36">C31+E31</f>
        <v>11</v>
      </c>
      <c r="H31" s="985">
        <f aca="true" t="shared" si="12" ref="H31:H36">D31+F31</f>
        <v>6976.05</v>
      </c>
      <c r="I31" s="672"/>
      <c r="J31" s="676"/>
      <c r="K31" s="672">
        <v>5</v>
      </c>
      <c r="L31" s="677">
        <v>5328.46</v>
      </c>
      <c r="M31" s="673"/>
      <c r="N31" s="678"/>
      <c r="O31" s="679"/>
      <c r="P31" s="676"/>
      <c r="Q31" s="983">
        <f t="shared" si="3"/>
        <v>12304.51</v>
      </c>
      <c r="R31" s="680"/>
      <c r="S31" s="665"/>
      <c r="T31" s="666"/>
      <c r="U31" s="667"/>
      <c r="V31" s="666"/>
      <c r="W31" s="704">
        <f aca="true" t="shared" si="13" ref="W31:W36">SUM(S31:V31)</f>
        <v>0</v>
      </c>
      <c r="Y31" s="683" t="s">
        <v>54</v>
      </c>
      <c r="Z31" s="684">
        <v>234</v>
      </c>
      <c r="AA31" s="685">
        <v>168471.79</v>
      </c>
    </row>
    <row r="32" spans="1:27" ht="18.75" customHeight="1">
      <c r="A32" s="621">
        <f t="shared" si="2"/>
        <v>20</v>
      </c>
      <c r="B32" s="671" t="s">
        <v>55</v>
      </c>
      <c r="C32" s="672">
        <v>17</v>
      </c>
      <c r="D32" s="673">
        <v>11199.09</v>
      </c>
      <c r="E32" s="672"/>
      <c r="F32" s="675"/>
      <c r="G32" s="988">
        <f t="shared" si="11"/>
        <v>17</v>
      </c>
      <c r="H32" s="985">
        <f t="shared" si="12"/>
        <v>11199.09</v>
      </c>
      <c r="I32" s="672"/>
      <c r="J32" s="676"/>
      <c r="K32" s="672">
        <v>10</v>
      </c>
      <c r="L32" s="677">
        <v>11142.82</v>
      </c>
      <c r="M32" s="673"/>
      <c r="N32" s="678"/>
      <c r="O32" s="679"/>
      <c r="P32" s="676"/>
      <c r="Q32" s="983">
        <f t="shared" si="3"/>
        <v>22341.91</v>
      </c>
      <c r="R32" s="680"/>
      <c r="S32" s="681"/>
      <c r="T32" s="682"/>
      <c r="U32" s="677"/>
      <c r="V32" s="682"/>
      <c r="W32" s="664">
        <f t="shared" si="13"/>
        <v>0</v>
      </c>
      <c r="Y32" s="683" t="s">
        <v>56</v>
      </c>
      <c r="Z32" s="684">
        <v>17</v>
      </c>
      <c r="AA32" s="685">
        <v>10138.91</v>
      </c>
    </row>
    <row r="33" spans="1:27" ht="18.75" customHeight="1">
      <c r="A33" s="621">
        <f t="shared" si="2"/>
        <v>21</v>
      </c>
      <c r="B33" s="671" t="s">
        <v>57</v>
      </c>
      <c r="C33" s="672">
        <v>16</v>
      </c>
      <c r="D33" s="673">
        <v>10348.15</v>
      </c>
      <c r="E33" s="672"/>
      <c r="F33" s="675"/>
      <c r="G33" s="988">
        <f t="shared" si="11"/>
        <v>16</v>
      </c>
      <c r="H33" s="985">
        <f t="shared" si="12"/>
        <v>10348.15</v>
      </c>
      <c r="I33" s="672"/>
      <c r="J33" s="676"/>
      <c r="K33" s="672">
        <v>12</v>
      </c>
      <c r="L33" s="677">
        <v>13237.28</v>
      </c>
      <c r="M33" s="673"/>
      <c r="N33" s="678"/>
      <c r="O33" s="679"/>
      <c r="P33" s="676"/>
      <c r="Q33" s="983">
        <f t="shared" si="3"/>
        <v>23585.43</v>
      </c>
      <c r="R33" s="680"/>
      <c r="S33" s="681"/>
      <c r="T33" s="682"/>
      <c r="U33" s="677"/>
      <c r="V33" s="682"/>
      <c r="W33" s="664">
        <f t="shared" si="13"/>
        <v>0</v>
      </c>
      <c r="Y33" s="683" t="s">
        <v>58</v>
      </c>
      <c r="Z33" s="684">
        <v>2</v>
      </c>
      <c r="AA33" s="685">
        <v>1101.41</v>
      </c>
    </row>
    <row r="34" spans="1:27" ht="18.75" customHeight="1">
      <c r="A34" s="621">
        <f t="shared" si="2"/>
        <v>22</v>
      </c>
      <c r="B34" s="671" t="s">
        <v>59</v>
      </c>
      <c r="C34" s="672">
        <v>13</v>
      </c>
      <c r="D34" s="673">
        <v>7943.57</v>
      </c>
      <c r="E34" s="672"/>
      <c r="F34" s="675"/>
      <c r="G34" s="988">
        <f t="shared" si="11"/>
        <v>13</v>
      </c>
      <c r="H34" s="985">
        <f t="shared" si="12"/>
        <v>7943.57</v>
      </c>
      <c r="I34" s="672"/>
      <c r="J34" s="676"/>
      <c r="K34" s="672">
        <v>14</v>
      </c>
      <c r="L34" s="677">
        <v>15637.64</v>
      </c>
      <c r="M34" s="673"/>
      <c r="N34" s="678"/>
      <c r="O34" s="679"/>
      <c r="P34" s="676"/>
      <c r="Q34" s="983">
        <f t="shared" si="3"/>
        <v>23581.21</v>
      </c>
      <c r="R34" s="680"/>
      <c r="S34" s="681"/>
      <c r="T34" s="682"/>
      <c r="U34" s="677"/>
      <c r="V34" s="682"/>
      <c r="W34" s="664">
        <f t="shared" si="13"/>
        <v>0</v>
      </c>
      <c r="Y34" s="683" t="s">
        <v>60</v>
      </c>
      <c r="Z34" s="684"/>
      <c r="AA34" s="685"/>
    </row>
    <row r="35" spans="1:27" ht="18.75" customHeight="1">
      <c r="A35" s="621">
        <f t="shared" si="2"/>
        <v>23</v>
      </c>
      <c r="B35" s="671" t="s">
        <v>61</v>
      </c>
      <c r="C35" s="672">
        <v>13</v>
      </c>
      <c r="D35" s="673">
        <v>8598.66</v>
      </c>
      <c r="E35" s="672"/>
      <c r="F35" s="675"/>
      <c r="G35" s="988">
        <f t="shared" si="11"/>
        <v>13</v>
      </c>
      <c r="H35" s="985">
        <f t="shared" si="12"/>
        <v>8598.66</v>
      </c>
      <c r="I35" s="672"/>
      <c r="J35" s="676"/>
      <c r="K35" s="672">
        <v>2</v>
      </c>
      <c r="L35" s="677">
        <v>2116</v>
      </c>
      <c r="M35" s="673"/>
      <c r="N35" s="678"/>
      <c r="O35" s="679"/>
      <c r="P35" s="676"/>
      <c r="Q35" s="983">
        <f t="shared" si="3"/>
        <v>10714.66</v>
      </c>
      <c r="R35" s="680"/>
      <c r="S35" s="681"/>
      <c r="T35" s="682"/>
      <c r="U35" s="677"/>
      <c r="V35" s="682"/>
      <c r="W35" s="664">
        <f t="shared" si="13"/>
        <v>0</v>
      </c>
      <c r="Y35" s="683" t="s">
        <v>62</v>
      </c>
      <c r="Z35" s="684"/>
      <c r="AA35" s="685"/>
    </row>
    <row r="36" spans="1:27" ht="18.75" customHeight="1" thickBot="1">
      <c r="A36" s="621">
        <f t="shared" si="2"/>
        <v>24</v>
      </c>
      <c r="B36" s="686" t="s">
        <v>63</v>
      </c>
      <c r="C36" s="672">
        <v>3</v>
      </c>
      <c r="D36" s="673">
        <v>1939.13</v>
      </c>
      <c r="E36" s="672"/>
      <c r="F36" s="675"/>
      <c r="G36" s="988">
        <f t="shared" si="11"/>
        <v>3</v>
      </c>
      <c r="H36" s="985">
        <f t="shared" si="12"/>
        <v>1939.13</v>
      </c>
      <c r="I36" s="672"/>
      <c r="J36" s="676"/>
      <c r="K36" s="672">
        <v>2</v>
      </c>
      <c r="L36" s="677">
        <v>2108.82</v>
      </c>
      <c r="M36" s="673"/>
      <c r="N36" s="678"/>
      <c r="O36" s="679"/>
      <c r="P36" s="676"/>
      <c r="Q36" s="983">
        <f t="shared" si="3"/>
        <v>4047.9500000000003</v>
      </c>
      <c r="R36" s="680"/>
      <c r="S36" s="708"/>
      <c r="T36" s="709"/>
      <c r="U36" s="710"/>
      <c r="V36" s="709"/>
      <c r="W36" s="711">
        <f t="shared" si="13"/>
        <v>0</v>
      </c>
      <c r="Y36" s="683" t="s">
        <v>64</v>
      </c>
      <c r="Z36" s="684"/>
      <c r="AA36" s="685"/>
    </row>
    <row r="37" spans="1:27" ht="21" customHeight="1" thickBot="1">
      <c r="A37" s="621">
        <f t="shared" si="2"/>
        <v>25</v>
      </c>
      <c r="B37" s="643" t="s">
        <v>65</v>
      </c>
      <c r="C37" s="644">
        <f aca="true" t="shared" si="14" ref="C37:Q37">SUM(C38:C42)</f>
        <v>24</v>
      </c>
      <c r="D37" s="645">
        <f t="shared" si="14"/>
        <v>15061.079999999998</v>
      </c>
      <c r="E37" s="644">
        <f>SUM(E38:E42)</f>
        <v>0</v>
      </c>
      <c r="F37" s="646">
        <f>SUM(F38:F42)</f>
        <v>0</v>
      </c>
      <c r="G37" s="644">
        <f t="shared" si="14"/>
        <v>24</v>
      </c>
      <c r="H37" s="646">
        <f t="shared" si="14"/>
        <v>15061.079999999998</v>
      </c>
      <c r="I37" s="644">
        <f t="shared" si="14"/>
        <v>0</v>
      </c>
      <c r="J37" s="699">
        <f t="shared" si="14"/>
        <v>0</v>
      </c>
      <c r="K37" s="644">
        <f t="shared" si="14"/>
        <v>9</v>
      </c>
      <c r="L37" s="647">
        <f t="shared" si="14"/>
        <v>9674.56</v>
      </c>
      <c r="M37" s="645">
        <f t="shared" si="14"/>
        <v>0</v>
      </c>
      <c r="N37" s="700">
        <f t="shared" si="14"/>
        <v>0</v>
      </c>
      <c r="O37" s="701">
        <f t="shared" si="14"/>
        <v>0</v>
      </c>
      <c r="P37" s="699">
        <f t="shared" si="14"/>
        <v>0</v>
      </c>
      <c r="Q37" s="703">
        <f t="shared" si="14"/>
        <v>24735.64</v>
      </c>
      <c r="R37" s="649"/>
      <c r="S37" s="650">
        <f>SUM(S38:S42)</f>
        <v>0</v>
      </c>
      <c r="T37" s="655">
        <f>SUM(T38:T42)</f>
        <v>0</v>
      </c>
      <c r="U37" s="647">
        <f>SUM(U38:U42)</f>
        <v>0</v>
      </c>
      <c r="V37" s="655">
        <f>SUM(V38:V42)</f>
        <v>0</v>
      </c>
      <c r="W37" s="703">
        <f>SUM(W38:W42)</f>
        <v>0</v>
      </c>
      <c r="Y37" s="653" t="s">
        <v>139</v>
      </c>
      <c r="Z37" s="654">
        <f>SUM(Z38:Z42)</f>
        <v>4</v>
      </c>
      <c r="AA37" s="655">
        <f>SUM(AA38:AA42)</f>
        <v>2397.29</v>
      </c>
    </row>
    <row r="38" spans="1:27" ht="18.75" customHeight="1">
      <c r="A38" s="621">
        <f t="shared" si="2"/>
        <v>26</v>
      </c>
      <c r="B38" s="715" t="s">
        <v>67</v>
      </c>
      <c r="C38" s="672">
        <v>3</v>
      </c>
      <c r="D38" s="673">
        <v>1873.4</v>
      </c>
      <c r="E38" s="672"/>
      <c r="F38" s="675"/>
      <c r="G38" s="988">
        <f aca="true" t="shared" si="15" ref="G38:H41">C38+E38</f>
        <v>3</v>
      </c>
      <c r="H38" s="985">
        <f t="shared" si="15"/>
        <v>1873.4</v>
      </c>
      <c r="I38" s="672"/>
      <c r="J38" s="676"/>
      <c r="K38" s="672">
        <v>1</v>
      </c>
      <c r="L38" s="677">
        <v>1050.82</v>
      </c>
      <c r="M38" s="673"/>
      <c r="N38" s="678"/>
      <c r="O38" s="679"/>
      <c r="P38" s="676"/>
      <c r="Q38" s="983">
        <f t="shared" si="3"/>
        <v>2924.2200000000003</v>
      </c>
      <c r="R38" s="680"/>
      <c r="S38" s="665"/>
      <c r="T38" s="666"/>
      <c r="U38" s="667"/>
      <c r="V38" s="666"/>
      <c r="W38" s="664">
        <f>SUM(S38:V38)</f>
        <v>0</v>
      </c>
      <c r="Y38" s="683" t="s">
        <v>68</v>
      </c>
      <c r="Z38" s="684">
        <v>4</v>
      </c>
      <c r="AA38" s="685">
        <v>2397.29</v>
      </c>
    </row>
    <row r="39" spans="1:27" ht="18.75" customHeight="1">
      <c r="A39" s="621">
        <f t="shared" si="2"/>
        <v>27</v>
      </c>
      <c r="B39" s="671" t="s">
        <v>69</v>
      </c>
      <c r="C39" s="672">
        <v>12</v>
      </c>
      <c r="D39" s="673">
        <v>7489.75</v>
      </c>
      <c r="E39" s="672"/>
      <c r="F39" s="675"/>
      <c r="G39" s="988">
        <f t="shared" si="15"/>
        <v>12</v>
      </c>
      <c r="H39" s="985">
        <f t="shared" si="15"/>
        <v>7489.75</v>
      </c>
      <c r="I39" s="672"/>
      <c r="J39" s="676"/>
      <c r="K39" s="672">
        <v>1</v>
      </c>
      <c r="L39" s="677">
        <v>1118</v>
      </c>
      <c r="M39" s="673"/>
      <c r="N39" s="678"/>
      <c r="O39" s="679"/>
      <c r="P39" s="676"/>
      <c r="Q39" s="983">
        <f t="shared" si="3"/>
        <v>8607.75</v>
      </c>
      <c r="R39" s="680"/>
      <c r="S39" s="681"/>
      <c r="T39" s="682"/>
      <c r="U39" s="677"/>
      <c r="V39" s="682"/>
      <c r="W39" s="664">
        <f>SUM(S39:V39)</f>
        <v>0</v>
      </c>
      <c r="Y39" s="683" t="s">
        <v>70</v>
      </c>
      <c r="Z39" s="684"/>
      <c r="AA39" s="685"/>
    </row>
    <row r="40" spans="1:27" ht="18.75" customHeight="1">
      <c r="A40" s="621">
        <f t="shared" si="2"/>
        <v>28</v>
      </c>
      <c r="B40" s="671" t="s">
        <v>71</v>
      </c>
      <c r="C40" s="672">
        <v>2</v>
      </c>
      <c r="D40" s="673">
        <v>1232.55</v>
      </c>
      <c r="E40" s="672"/>
      <c r="F40" s="675"/>
      <c r="G40" s="988">
        <f t="shared" si="15"/>
        <v>2</v>
      </c>
      <c r="H40" s="985">
        <f t="shared" si="15"/>
        <v>1232.55</v>
      </c>
      <c r="I40" s="672"/>
      <c r="J40" s="676"/>
      <c r="K40" s="672">
        <v>2</v>
      </c>
      <c r="L40" s="677">
        <v>2176</v>
      </c>
      <c r="M40" s="673"/>
      <c r="N40" s="678"/>
      <c r="O40" s="679"/>
      <c r="P40" s="676"/>
      <c r="Q40" s="983">
        <f t="shared" si="3"/>
        <v>3408.55</v>
      </c>
      <c r="R40" s="680"/>
      <c r="S40" s="681"/>
      <c r="T40" s="682"/>
      <c r="U40" s="677"/>
      <c r="V40" s="682"/>
      <c r="W40" s="664">
        <f>SUM(S40:V40)</f>
        <v>0</v>
      </c>
      <c r="Y40" s="683" t="s">
        <v>72</v>
      </c>
      <c r="Z40" s="684"/>
      <c r="AA40" s="685"/>
    </row>
    <row r="41" spans="1:27" ht="18.75" customHeight="1">
      <c r="A41" s="621">
        <f t="shared" si="2"/>
        <v>29</v>
      </c>
      <c r="B41" s="671" t="s">
        <v>73</v>
      </c>
      <c r="C41" s="672">
        <v>7</v>
      </c>
      <c r="D41" s="673">
        <v>4465.38</v>
      </c>
      <c r="E41" s="672"/>
      <c r="F41" s="675"/>
      <c r="G41" s="988">
        <f t="shared" si="15"/>
        <v>7</v>
      </c>
      <c r="H41" s="985">
        <f t="shared" si="15"/>
        <v>4465.38</v>
      </c>
      <c r="I41" s="672"/>
      <c r="J41" s="676"/>
      <c r="K41" s="672">
        <v>5</v>
      </c>
      <c r="L41" s="677">
        <v>5329.74</v>
      </c>
      <c r="M41" s="673"/>
      <c r="N41" s="678"/>
      <c r="O41" s="679"/>
      <c r="P41" s="676"/>
      <c r="Q41" s="983">
        <f t="shared" si="3"/>
        <v>9795.119999999999</v>
      </c>
      <c r="R41" s="680"/>
      <c r="S41" s="681"/>
      <c r="T41" s="682"/>
      <c r="U41" s="677"/>
      <c r="V41" s="682"/>
      <c r="W41" s="664">
        <f>SUM(S41:V41)</f>
        <v>0</v>
      </c>
      <c r="Y41" s="683" t="s">
        <v>74</v>
      </c>
      <c r="Z41" s="684"/>
      <c r="AA41" s="685"/>
    </row>
    <row r="42" spans="1:27" ht="18.75" customHeight="1" thickBot="1">
      <c r="A42" s="621">
        <f t="shared" si="2"/>
        <v>30</v>
      </c>
      <c r="B42" s="686" t="s">
        <v>75</v>
      </c>
      <c r="C42" s="672"/>
      <c r="D42" s="673"/>
      <c r="E42" s="672"/>
      <c r="F42" s="675"/>
      <c r="G42" s="988"/>
      <c r="H42" s="985"/>
      <c r="I42" s="672"/>
      <c r="J42" s="676"/>
      <c r="K42" s="672"/>
      <c r="L42" s="677"/>
      <c r="M42" s="673"/>
      <c r="N42" s="678"/>
      <c r="O42" s="679"/>
      <c r="P42" s="676"/>
      <c r="Q42" s="983">
        <f t="shared" si="3"/>
        <v>0</v>
      </c>
      <c r="R42" s="680"/>
      <c r="S42" s="708"/>
      <c r="T42" s="709"/>
      <c r="U42" s="710"/>
      <c r="V42" s="709"/>
      <c r="W42" s="664">
        <f>SUM(S42:V42)</f>
        <v>0</v>
      </c>
      <c r="Y42" s="683" t="s">
        <v>76</v>
      </c>
      <c r="Z42" s="684"/>
      <c r="AA42" s="685"/>
    </row>
    <row r="43" spans="1:27" ht="21" customHeight="1" thickBot="1">
      <c r="A43" s="621">
        <f t="shared" si="2"/>
        <v>31</v>
      </c>
      <c r="B43" s="643" t="s">
        <v>77</v>
      </c>
      <c r="C43" s="644">
        <f>SUM(C44:C48)</f>
        <v>0</v>
      </c>
      <c r="D43" s="645">
        <f>SUM(D44:D48)</f>
        <v>0</v>
      </c>
      <c r="E43" s="713">
        <f>SUM(E44:E48)</f>
        <v>0</v>
      </c>
      <c r="F43" s="646">
        <f>SUM(F44:F48)</f>
        <v>0</v>
      </c>
      <c r="G43" s="713">
        <f aca="true" t="shared" si="16" ref="G43:Q43">SUM(G44:G48)</f>
        <v>0</v>
      </c>
      <c r="H43" s="646">
        <f t="shared" si="16"/>
        <v>0</v>
      </c>
      <c r="I43" s="644">
        <f t="shared" si="16"/>
        <v>0</v>
      </c>
      <c r="J43" s="699">
        <f t="shared" si="16"/>
        <v>0</v>
      </c>
      <c r="K43" s="644">
        <f t="shared" si="16"/>
        <v>0</v>
      </c>
      <c r="L43" s="647">
        <f t="shared" si="16"/>
        <v>0</v>
      </c>
      <c r="M43" s="645">
        <f t="shared" si="16"/>
        <v>0</v>
      </c>
      <c r="N43" s="700">
        <f t="shared" si="16"/>
        <v>0</v>
      </c>
      <c r="O43" s="701">
        <f t="shared" si="16"/>
        <v>0</v>
      </c>
      <c r="P43" s="699">
        <f t="shared" si="16"/>
        <v>0</v>
      </c>
      <c r="Q43" s="703">
        <f t="shared" si="16"/>
        <v>0</v>
      </c>
      <c r="R43" s="680"/>
      <c r="S43" s="650">
        <f>SUM(S44:S48)</f>
        <v>0</v>
      </c>
      <c r="T43" s="655">
        <f>SUM(T44:T48)</f>
        <v>0</v>
      </c>
      <c r="U43" s="647">
        <f>SUM(U44:U48)</f>
        <v>0</v>
      </c>
      <c r="V43" s="655">
        <f>SUM(V44:V48)</f>
        <v>0</v>
      </c>
      <c r="W43" s="703">
        <f>SUM(W44:W48)</f>
        <v>0</v>
      </c>
      <c r="Y43" s="653" t="s">
        <v>77</v>
      </c>
      <c r="Z43" s="654">
        <f>SUM(Z44:Z48)</f>
        <v>0</v>
      </c>
      <c r="AA43" s="655">
        <f>SUM(AA44:AA48)</f>
        <v>0</v>
      </c>
    </row>
    <row r="44" spans="1:27" ht="18.75" customHeight="1">
      <c r="A44" s="621">
        <f t="shared" si="2"/>
        <v>32</v>
      </c>
      <c r="B44" s="715">
        <v>12</v>
      </c>
      <c r="C44" s="672"/>
      <c r="D44" s="673"/>
      <c r="E44" s="672"/>
      <c r="F44" s="675"/>
      <c r="G44" s="988"/>
      <c r="H44" s="985"/>
      <c r="I44" s="672"/>
      <c r="J44" s="676"/>
      <c r="K44" s="672"/>
      <c r="L44" s="677"/>
      <c r="M44" s="673"/>
      <c r="N44" s="678"/>
      <c r="O44" s="679"/>
      <c r="P44" s="676"/>
      <c r="Q44" s="983">
        <f t="shared" si="3"/>
        <v>0</v>
      </c>
      <c r="R44" s="680"/>
      <c r="S44" s="665"/>
      <c r="T44" s="666"/>
      <c r="U44" s="667"/>
      <c r="V44" s="666"/>
      <c r="W44" s="664">
        <f>SUM(S44:V44)</f>
        <v>0</v>
      </c>
      <c r="Y44" s="717">
        <v>12</v>
      </c>
      <c r="Z44" s="684"/>
      <c r="AA44" s="685"/>
    </row>
    <row r="45" spans="1:27" ht="18.75" customHeight="1">
      <c r="A45" s="621">
        <f t="shared" si="2"/>
        <v>33</v>
      </c>
      <c r="B45" s="715">
        <v>11</v>
      </c>
      <c r="C45" s="672"/>
      <c r="D45" s="673"/>
      <c r="E45" s="672"/>
      <c r="F45" s="675"/>
      <c r="G45" s="988"/>
      <c r="H45" s="985"/>
      <c r="I45" s="672"/>
      <c r="J45" s="676"/>
      <c r="K45" s="672"/>
      <c r="L45" s="677"/>
      <c r="M45" s="673"/>
      <c r="N45" s="678"/>
      <c r="O45" s="679"/>
      <c r="P45" s="676"/>
      <c r="Q45" s="983">
        <f t="shared" si="3"/>
        <v>0</v>
      </c>
      <c r="R45" s="680"/>
      <c r="S45" s="718"/>
      <c r="T45" s="719"/>
      <c r="U45" s="661"/>
      <c r="V45" s="719"/>
      <c r="W45" s="664">
        <f>SUM(S45:V45)</f>
        <v>0</v>
      </c>
      <c r="Y45" s="683">
        <v>11</v>
      </c>
      <c r="Z45" s="684"/>
      <c r="AA45" s="685"/>
    </row>
    <row r="46" spans="1:27" ht="18.75" customHeight="1">
      <c r="A46" s="621">
        <f t="shared" si="2"/>
        <v>34</v>
      </c>
      <c r="B46" s="715">
        <v>10</v>
      </c>
      <c r="C46" s="672"/>
      <c r="D46" s="673"/>
      <c r="E46" s="672"/>
      <c r="F46" s="675"/>
      <c r="G46" s="988"/>
      <c r="H46" s="985"/>
      <c r="I46" s="672"/>
      <c r="J46" s="676"/>
      <c r="K46" s="672"/>
      <c r="L46" s="677"/>
      <c r="M46" s="673"/>
      <c r="N46" s="678"/>
      <c r="O46" s="679"/>
      <c r="P46" s="676"/>
      <c r="Q46" s="983">
        <f t="shared" si="3"/>
        <v>0</v>
      </c>
      <c r="R46" s="680"/>
      <c r="S46" s="718"/>
      <c r="T46" s="719"/>
      <c r="U46" s="661"/>
      <c r="V46" s="719"/>
      <c r="W46" s="664">
        <f>SUM(S46:V46)</f>
        <v>0</v>
      </c>
      <c r="Y46" s="683">
        <v>10</v>
      </c>
      <c r="Z46" s="684"/>
      <c r="AA46" s="685"/>
    </row>
    <row r="47" spans="1:27" ht="18.75" customHeight="1">
      <c r="A47" s="621">
        <f t="shared" si="2"/>
        <v>35</v>
      </c>
      <c r="B47" s="720">
        <v>9</v>
      </c>
      <c r="C47" s="672"/>
      <c r="D47" s="673"/>
      <c r="E47" s="672"/>
      <c r="F47" s="675"/>
      <c r="G47" s="988"/>
      <c r="H47" s="985"/>
      <c r="I47" s="672"/>
      <c r="J47" s="676"/>
      <c r="K47" s="672"/>
      <c r="L47" s="677"/>
      <c r="M47" s="673"/>
      <c r="N47" s="678"/>
      <c r="O47" s="679"/>
      <c r="P47" s="676"/>
      <c r="Q47" s="983">
        <f t="shared" si="3"/>
        <v>0</v>
      </c>
      <c r="R47" s="680"/>
      <c r="S47" s="681"/>
      <c r="T47" s="682"/>
      <c r="U47" s="677"/>
      <c r="V47" s="682"/>
      <c r="W47" s="664">
        <f>SUM(S47:V47)</f>
        <v>0</v>
      </c>
      <c r="Y47" s="683">
        <v>9</v>
      </c>
      <c r="Z47" s="684"/>
      <c r="AA47" s="685"/>
    </row>
    <row r="48" spans="1:27" ht="18.75" customHeight="1" thickBot="1">
      <c r="A48" s="621">
        <f t="shared" si="2"/>
        <v>36</v>
      </c>
      <c r="B48" s="721">
        <v>8</v>
      </c>
      <c r="C48" s="722"/>
      <c r="D48" s="673"/>
      <c r="E48" s="672"/>
      <c r="F48" s="675"/>
      <c r="G48" s="988"/>
      <c r="H48" s="985"/>
      <c r="I48" s="672"/>
      <c r="J48" s="676"/>
      <c r="K48" s="672"/>
      <c r="L48" s="677"/>
      <c r="M48" s="673"/>
      <c r="N48" s="678"/>
      <c r="O48" s="679"/>
      <c r="P48" s="676"/>
      <c r="Q48" s="983">
        <f t="shared" si="3"/>
        <v>0</v>
      </c>
      <c r="R48" s="680"/>
      <c r="S48" s="708"/>
      <c r="T48" s="709"/>
      <c r="U48" s="710"/>
      <c r="V48" s="709"/>
      <c r="W48" s="664">
        <f>SUM(S48:V48)</f>
        <v>0</v>
      </c>
      <c r="Y48" s="723">
        <v>8</v>
      </c>
      <c r="Z48" s="684"/>
      <c r="AA48" s="685"/>
    </row>
    <row r="49" spans="1:27" ht="26.25" customHeight="1" thickBot="1">
      <c r="A49" s="621">
        <f t="shared" si="2"/>
        <v>37</v>
      </c>
      <c r="B49" s="724" t="s">
        <v>78</v>
      </c>
      <c r="C49" s="725">
        <f>+C43+C37+C30+C23+C13</f>
        <v>122</v>
      </c>
      <c r="D49" s="726">
        <f>D13+D23+D30+D37+D43</f>
        <v>93634.23</v>
      </c>
      <c r="E49" s="728">
        <f>+E43+E37+E30+E23+E13</f>
        <v>0</v>
      </c>
      <c r="F49" s="729">
        <f>+F43+F37+F30+F23+F13</f>
        <v>0</v>
      </c>
      <c r="G49" s="728">
        <f aca="true" t="shared" si="17" ref="G49:Q49">+G43+G37+G30+G23+G13</f>
        <v>122</v>
      </c>
      <c r="H49" s="729">
        <f t="shared" si="17"/>
        <v>93634.23</v>
      </c>
      <c r="I49" s="725">
        <f t="shared" si="17"/>
        <v>0</v>
      </c>
      <c r="J49" s="726">
        <f t="shared" si="17"/>
        <v>0</v>
      </c>
      <c r="K49" s="725">
        <f t="shared" si="17"/>
        <v>76</v>
      </c>
      <c r="L49" s="730">
        <f t="shared" si="17"/>
        <v>123344.40999999999</v>
      </c>
      <c r="M49" s="731">
        <f t="shared" si="17"/>
        <v>0</v>
      </c>
      <c r="N49" s="725">
        <f t="shared" si="17"/>
        <v>0</v>
      </c>
      <c r="O49" s="732">
        <f t="shared" si="17"/>
        <v>0</v>
      </c>
      <c r="P49" s="726">
        <f t="shared" si="17"/>
        <v>0</v>
      </c>
      <c r="Q49" s="731">
        <f t="shared" si="17"/>
        <v>216978.63999999998</v>
      </c>
      <c r="R49" s="680"/>
      <c r="S49" s="875">
        <f>+S43+S37+S30+S23+S13</f>
        <v>0</v>
      </c>
      <c r="T49" s="726">
        <f>+T43+T37+T30+T23+T13</f>
        <v>0</v>
      </c>
      <c r="U49" s="730">
        <f>+U43+U37+U30+U23+U13</f>
        <v>0</v>
      </c>
      <c r="V49" s="726">
        <f>+V43+V37+V30+V23+V13</f>
        <v>0</v>
      </c>
      <c r="W49" s="861">
        <f>+W43+W37+W30+W23+W13</f>
        <v>0</v>
      </c>
      <c r="Y49" s="737" t="s">
        <v>78</v>
      </c>
      <c r="Z49" s="738">
        <f>Z13+Z23+Z30+Z37+Z43</f>
        <v>271</v>
      </c>
      <c r="AA49" s="739">
        <f>AA13+AA23+AA30+AA37+AA43</f>
        <v>195300.43000000002</v>
      </c>
    </row>
    <row r="50" spans="1:27" s="876" customFormat="1" ht="26.25" customHeight="1" thickBot="1">
      <c r="A50" s="876">
        <f t="shared" si="2"/>
        <v>38</v>
      </c>
      <c r="B50" s="1254" t="s">
        <v>80</v>
      </c>
      <c r="C50" s="1255"/>
      <c r="D50" s="1255"/>
      <c r="E50" s="1255"/>
      <c r="F50" s="1255"/>
      <c r="G50" s="1255"/>
      <c r="H50" s="1255"/>
      <c r="I50" s="1255"/>
      <c r="J50" s="1255"/>
      <c r="K50" s="1255"/>
      <c r="L50" s="1255"/>
      <c r="M50" s="1255"/>
      <c r="N50" s="1255"/>
      <c r="O50" s="1255"/>
      <c r="P50" s="1255"/>
      <c r="Q50" s="1256"/>
      <c r="R50" s="881"/>
      <c r="S50" s="1257" t="s">
        <v>81</v>
      </c>
      <c r="T50" s="1258"/>
      <c r="U50" s="1258"/>
      <c r="V50" s="1258"/>
      <c r="W50" s="1259"/>
      <c r="Y50" s="882" t="s">
        <v>79</v>
      </c>
      <c r="Z50" s="883"/>
      <c r="AA50" s="884"/>
    </row>
    <row r="51" spans="1:27" ht="21" customHeight="1" thickBot="1">
      <c r="A51" s="621">
        <f t="shared" si="2"/>
        <v>39</v>
      </c>
      <c r="B51" s="743" t="s">
        <v>37</v>
      </c>
      <c r="C51" s="744">
        <f>SUM(C52:C57)</f>
        <v>26</v>
      </c>
      <c r="D51" s="745">
        <f>SUM(D52:D57)</f>
        <v>18367.86</v>
      </c>
      <c r="E51" s="744">
        <f>SUM(E52:E57)</f>
        <v>0</v>
      </c>
      <c r="F51" s="745">
        <f>SUM(F52:F57)</f>
        <v>0</v>
      </c>
      <c r="G51" s="744">
        <f aca="true" t="shared" si="18" ref="G51:Q51">SUM(G52:G57)</f>
        <v>26</v>
      </c>
      <c r="H51" s="745">
        <f t="shared" si="18"/>
        <v>18367.86</v>
      </c>
      <c r="I51" s="744">
        <f t="shared" si="18"/>
        <v>16</v>
      </c>
      <c r="J51" s="746">
        <f t="shared" si="18"/>
        <v>9128.25</v>
      </c>
      <c r="K51" s="747">
        <f t="shared" si="18"/>
        <v>0</v>
      </c>
      <c r="L51" s="748">
        <f t="shared" si="18"/>
        <v>0</v>
      </c>
      <c r="M51" s="749">
        <f t="shared" si="18"/>
        <v>0</v>
      </c>
      <c r="N51" s="744">
        <f t="shared" si="18"/>
        <v>29</v>
      </c>
      <c r="O51" s="750">
        <f t="shared" si="18"/>
        <v>29781.64</v>
      </c>
      <c r="P51" s="746">
        <f t="shared" si="18"/>
        <v>0</v>
      </c>
      <c r="Q51" s="745">
        <f t="shared" si="18"/>
        <v>57277.75</v>
      </c>
      <c r="R51" s="649"/>
      <c r="S51" s="650">
        <f>SUM(S52:S57)</f>
        <v>0</v>
      </c>
      <c r="T51" s="655">
        <f>SUM(T52:T57)</f>
        <v>0</v>
      </c>
      <c r="U51" s="647">
        <f>SUM(U52:U57)</f>
        <v>0</v>
      </c>
      <c r="V51" s="655">
        <f>SUM(V52:V57)</f>
        <v>0</v>
      </c>
      <c r="W51" s="703">
        <f>SUM(W52:W57)</f>
        <v>0</v>
      </c>
      <c r="Y51" s="751" t="s">
        <v>82</v>
      </c>
      <c r="Z51" s="654">
        <f>SUM(Z52:Z56)</f>
        <v>23</v>
      </c>
      <c r="AA51" s="655">
        <f>SUM(AA52:AA56)</f>
        <v>58915.7</v>
      </c>
    </row>
    <row r="52" spans="1:27" ht="18.75" customHeight="1">
      <c r="A52" s="621">
        <f t="shared" si="2"/>
        <v>40</v>
      </c>
      <c r="B52" s="715" t="s">
        <v>39</v>
      </c>
      <c r="C52" s="672"/>
      <c r="D52" s="673"/>
      <c r="E52" s="672"/>
      <c r="F52" s="673"/>
      <c r="G52" s="988"/>
      <c r="H52" s="985"/>
      <c r="I52" s="672"/>
      <c r="J52" s="676"/>
      <c r="K52" s="672"/>
      <c r="L52" s="677"/>
      <c r="M52" s="673"/>
      <c r="N52" s="678"/>
      <c r="O52" s="679"/>
      <c r="P52" s="676"/>
      <c r="Q52" s="983">
        <f aca="true" t="shared" si="19" ref="Q52:Q115">H52+J52+L52+M52+O52+P52</f>
        <v>0</v>
      </c>
      <c r="R52" s="680"/>
      <c r="S52" s="665"/>
      <c r="T52" s="666"/>
      <c r="U52" s="667"/>
      <c r="V52" s="666"/>
      <c r="W52" s="664">
        <f aca="true" t="shared" si="20" ref="W52:W57">SUM(S52:V52)</f>
        <v>0</v>
      </c>
      <c r="Y52" s="683" t="s">
        <v>83</v>
      </c>
      <c r="Z52" s="684">
        <v>19</v>
      </c>
      <c r="AA52" s="685">
        <v>51739.52</v>
      </c>
    </row>
    <row r="53" spans="1:27" ht="18.75" customHeight="1">
      <c r="A53" s="621">
        <f t="shared" si="2"/>
        <v>41</v>
      </c>
      <c r="B53" s="671" t="s">
        <v>85</v>
      </c>
      <c r="C53" s="672"/>
      <c r="D53" s="673"/>
      <c r="E53" s="672"/>
      <c r="F53" s="673"/>
      <c r="G53" s="988"/>
      <c r="H53" s="985"/>
      <c r="I53" s="672"/>
      <c r="J53" s="676"/>
      <c r="K53" s="672"/>
      <c r="L53" s="677"/>
      <c r="M53" s="673"/>
      <c r="N53" s="678"/>
      <c r="O53" s="679"/>
      <c r="P53" s="676"/>
      <c r="Q53" s="983">
        <f t="shared" si="19"/>
        <v>0</v>
      </c>
      <c r="R53" s="680"/>
      <c r="S53" s="681"/>
      <c r="T53" s="682"/>
      <c r="U53" s="677"/>
      <c r="V53" s="682"/>
      <c r="W53" s="664">
        <f t="shared" si="20"/>
        <v>0</v>
      </c>
      <c r="Y53" s="683" t="s">
        <v>84</v>
      </c>
      <c r="Z53" s="684">
        <v>2</v>
      </c>
      <c r="AA53" s="685">
        <v>5178.01</v>
      </c>
    </row>
    <row r="54" spans="1:27" ht="18.75" customHeight="1">
      <c r="A54" s="621">
        <f t="shared" si="2"/>
        <v>42</v>
      </c>
      <c r="B54" s="671" t="s">
        <v>43</v>
      </c>
      <c r="C54" s="672"/>
      <c r="D54" s="673"/>
      <c r="E54" s="672"/>
      <c r="F54" s="673"/>
      <c r="G54" s="988"/>
      <c r="H54" s="985"/>
      <c r="I54" s="672"/>
      <c r="J54" s="676"/>
      <c r="K54" s="672"/>
      <c r="L54" s="677"/>
      <c r="M54" s="673"/>
      <c r="N54" s="678"/>
      <c r="O54" s="679"/>
      <c r="P54" s="676"/>
      <c r="Q54" s="983">
        <f t="shared" si="19"/>
        <v>0</v>
      </c>
      <c r="R54" s="680"/>
      <c r="S54" s="681"/>
      <c r="T54" s="682"/>
      <c r="U54" s="677"/>
      <c r="V54" s="682"/>
      <c r="W54" s="664">
        <f t="shared" si="20"/>
        <v>0</v>
      </c>
      <c r="Y54" s="683" t="s">
        <v>86</v>
      </c>
      <c r="Z54" s="684">
        <v>2</v>
      </c>
      <c r="AA54" s="685">
        <v>1998.17</v>
      </c>
    </row>
    <row r="55" spans="1:27" ht="18.75" customHeight="1">
      <c r="A55" s="621">
        <f t="shared" si="2"/>
        <v>43</v>
      </c>
      <c r="B55" s="671" t="s">
        <v>45</v>
      </c>
      <c r="C55" s="672">
        <v>4</v>
      </c>
      <c r="D55" s="673">
        <v>2765.32</v>
      </c>
      <c r="E55" s="672"/>
      <c r="F55" s="673"/>
      <c r="G55" s="988">
        <f aca="true" t="shared" si="21" ref="G55:H57">C55+E55</f>
        <v>4</v>
      </c>
      <c r="H55" s="985">
        <f t="shared" si="21"/>
        <v>2765.32</v>
      </c>
      <c r="I55" s="672"/>
      <c r="J55" s="676"/>
      <c r="K55" s="672"/>
      <c r="L55" s="677"/>
      <c r="M55" s="673"/>
      <c r="N55" s="678">
        <v>6</v>
      </c>
      <c r="O55" s="679">
        <v>6640.82</v>
      </c>
      <c r="P55" s="676"/>
      <c r="Q55" s="983">
        <f t="shared" si="19"/>
        <v>9406.14</v>
      </c>
      <c r="R55" s="680"/>
      <c r="S55" s="681"/>
      <c r="T55" s="682"/>
      <c r="U55" s="677"/>
      <c r="V55" s="682"/>
      <c r="W55" s="664">
        <f t="shared" si="20"/>
        <v>0</v>
      </c>
      <c r="Y55" s="683" t="s">
        <v>87</v>
      </c>
      <c r="Z55" s="684"/>
      <c r="AA55" s="685"/>
    </row>
    <row r="56" spans="1:27" ht="18.75" customHeight="1" thickBot="1">
      <c r="A56" s="621">
        <f t="shared" si="2"/>
        <v>44</v>
      </c>
      <c r="B56" s="671" t="s">
        <v>47</v>
      </c>
      <c r="C56" s="672">
        <v>16</v>
      </c>
      <c r="D56" s="673">
        <v>11295.62</v>
      </c>
      <c r="E56" s="672"/>
      <c r="F56" s="673"/>
      <c r="G56" s="988">
        <f t="shared" si="21"/>
        <v>16</v>
      </c>
      <c r="H56" s="985">
        <f t="shared" si="21"/>
        <v>11295.62</v>
      </c>
      <c r="I56" s="672">
        <v>12</v>
      </c>
      <c r="J56" s="676">
        <v>6956.25</v>
      </c>
      <c r="K56" s="672"/>
      <c r="L56" s="677"/>
      <c r="M56" s="673"/>
      <c r="N56" s="678">
        <v>17</v>
      </c>
      <c r="O56" s="679">
        <v>16582.82</v>
      </c>
      <c r="P56" s="676"/>
      <c r="Q56" s="983">
        <f t="shared" si="19"/>
        <v>34834.69</v>
      </c>
      <c r="R56" s="680"/>
      <c r="S56" s="681"/>
      <c r="T56" s="682"/>
      <c r="U56" s="677"/>
      <c r="V56" s="682"/>
      <c r="W56" s="664">
        <f t="shared" si="20"/>
        <v>0</v>
      </c>
      <c r="Y56" s="683" t="s">
        <v>88</v>
      </c>
      <c r="Z56" s="684"/>
      <c r="AA56" s="685"/>
    </row>
    <row r="57" spans="1:27" ht="21.75" customHeight="1" thickBot="1">
      <c r="A57" s="621">
        <f t="shared" si="2"/>
        <v>45</v>
      </c>
      <c r="B57" s="686" t="s">
        <v>49</v>
      </c>
      <c r="C57" s="672">
        <v>6</v>
      </c>
      <c r="D57" s="673">
        <v>4306.92</v>
      </c>
      <c r="E57" s="672"/>
      <c r="F57" s="673"/>
      <c r="G57" s="988">
        <f t="shared" si="21"/>
        <v>6</v>
      </c>
      <c r="H57" s="985">
        <f t="shared" si="21"/>
        <v>4306.92</v>
      </c>
      <c r="I57" s="672">
        <v>4</v>
      </c>
      <c r="J57" s="676">
        <v>2172</v>
      </c>
      <c r="K57" s="672"/>
      <c r="L57" s="677"/>
      <c r="M57" s="673"/>
      <c r="N57" s="678">
        <v>6</v>
      </c>
      <c r="O57" s="679">
        <v>6558</v>
      </c>
      <c r="P57" s="676"/>
      <c r="Q57" s="983">
        <f t="shared" si="19"/>
        <v>13036.92</v>
      </c>
      <c r="R57" s="680"/>
      <c r="S57" s="708"/>
      <c r="T57" s="709"/>
      <c r="U57" s="710"/>
      <c r="V57" s="709"/>
      <c r="W57" s="664">
        <f t="shared" si="20"/>
        <v>0</v>
      </c>
      <c r="Y57" s="751" t="s">
        <v>89</v>
      </c>
      <c r="Z57" s="716">
        <f>SUM(Z58:Z62)</f>
        <v>13</v>
      </c>
      <c r="AA57" s="655">
        <f>SUM(AA58:AA62)</f>
        <v>11268.27</v>
      </c>
    </row>
    <row r="58" spans="1:27" ht="21" customHeight="1" thickBot="1">
      <c r="A58" s="621">
        <f t="shared" si="2"/>
        <v>46</v>
      </c>
      <c r="B58" s="643" t="s">
        <v>51</v>
      </c>
      <c r="C58" s="644">
        <f>SUM(C59:C64)</f>
        <v>296</v>
      </c>
      <c r="D58" s="645">
        <f>SUM(D59:D64)</f>
        <v>197473.90999999997</v>
      </c>
      <c r="E58" s="644">
        <f>SUM(E59:E64)</f>
        <v>0</v>
      </c>
      <c r="F58" s="645">
        <f>SUM(F59:F64)</f>
        <v>0</v>
      </c>
      <c r="G58" s="644">
        <f aca="true" t="shared" si="22" ref="G58:O58">SUM(G59:G64)</f>
        <v>296</v>
      </c>
      <c r="H58" s="645">
        <f t="shared" si="22"/>
        <v>197473.90999999997</v>
      </c>
      <c r="I58" s="752">
        <f t="shared" si="22"/>
        <v>219</v>
      </c>
      <c r="J58" s="655">
        <f t="shared" si="22"/>
        <v>101314.64999999998</v>
      </c>
      <c r="K58" s="644">
        <f t="shared" si="22"/>
        <v>0</v>
      </c>
      <c r="L58" s="647">
        <f t="shared" si="22"/>
        <v>0</v>
      </c>
      <c r="M58" s="645">
        <f t="shared" si="22"/>
        <v>0</v>
      </c>
      <c r="N58" s="752">
        <f t="shared" si="22"/>
        <v>314</v>
      </c>
      <c r="O58" s="648">
        <f t="shared" si="22"/>
        <v>343054.74</v>
      </c>
      <c r="P58" s="655">
        <v>0</v>
      </c>
      <c r="Q58" s="703">
        <f>SUM(Q59:Q64)</f>
        <v>641843.2999999999</v>
      </c>
      <c r="R58" s="649"/>
      <c r="S58" s="650">
        <f>SUM(S59:S64)</f>
        <v>0</v>
      </c>
      <c r="T58" s="655">
        <f>SUM(T59:T64)</f>
        <v>0</v>
      </c>
      <c r="U58" s="647">
        <f>SUM(U59:U64)</f>
        <v>0</v>
      </c>
      <c r="V58" s="655">
        <f>SUM(V59:V64)</f>
        <v>0</v>
      </c>
      <c r="W58" s="703">
        <f>SUM(W59:W64)</f>
        <v>0</v>
      </c>
      <c r="Y58" s="753">
        <v>14</v>
      </c>
      <c r="Z58" s="754">
        <v>8</v>
      </c>
      <c r="AA58" s="685">
        <v>7752.76</v>
      </c>
    </row>
    <row r="59" spans="1:27" ht="18.75" customHeight="1">
      <c r="A59" s="621">
        <f t="shared" si="2"/>
        <v>47</v>
      </c>
      <c r="B59" s="715" t="s">
        <v>53</v>
      </c>
      <c r="C59" s="672">
        <v>19</v>
      </c>
      <c r="D59" s="673">
        <v>13097.73</v>
      </c>
      <c r="E59" s="672"/>
      <c r="F59" s="673"/>
      <c r="G59" s="988">
        <f aca="true" t="shared" si="23" ref="G59:G64">C59+E59</f>
        <v>19</v>
      </c>
      <c r="H59" s="985">
        <f aca="true" t="shared" si="24" ref="H59:H64">D59+F59</f>
        <v>13097.73</v>
      </c>
      <c r="I59" s="672">
        <v>12</v>
      </c>
      <c r="J59" s="676">
        <v>6110.01</v>
      </c>
      <c r="K59" s="672"/>
      <c r="L59" s="677"/>
      <c r="M59" s="673"/>
      <c r="N59" s="678">
        <v>23</v>
      </c>
      <c r="O59" s="679">
        <v>23355.28</v>
      </c>
      <c r="P59" s="676"/>
      <c r="Q59" s="983">
        <f t="shared" si="19"/>
        <v>42563.02</v>
      </c>
      <c r="R59" s="680"/>
      <c r="S59" s="665"/>
      <c r="T59" s="666"/>
      <c r="U59" s="667"/>
      <c r="V59" s="666"/>
      <c r="W59" s="664">
        <f aca="true" t="shared" si="25" ref="W59:W64">SUM(S59:V59)</f>
        <v>0</v>
      </c>
      <c r="Y59" s="753">
        <v>13</v>
      </c>
      <c r="Z59" s="754">
        <v>3</v>
      </c>
      <c r="AA59" s="685">
        <v>1762.7</v>
      </c>
    </row>
    <row r="60" spans="1:27" ht="18.75" customHeight="1">
      <c r="A60" s="621">
        <f t="shared" si="2"/>
        <v>48</v>
      </c>
      <c r="B60" s="671" t="s">
        <v>55</v>
      </c>
      <c r="C60" s="672">
        <v>36</v>
      </c>
      <c r="D60" s="673">
        <v>24416.78</v>
      </c>
      <c r="E60" s="672"/>
      <c r="F60" s="673"/>
      <c r="G60" s="988">
        <f t="shared" si="23"/>
        <v>36</v>
      </c>
      <c r="H60" s="985">
        <f t="shared" si="24"/>
        <v>24416.78</v>
      </c>
      <c r="I60" s="672">
        <v>22</v>
      </c>
      <c r="J60" s="676">
        <f>10002.15+396.37</f>
        <v>10398.52</v>
      </c>
      <c r="K60" s="672"/>
      <c r="L60" s="677"/>
      <c r="M60" s="673"/>
      <c r="N60" s="678">
        <v>42</v>
      </c>
      <c r="O60" s="679">
        <v>46637.84</v>
      </c>
      <c r="P60" s="676"/>
      <c r="Q60" s="983">
        <f t="shared" si="19"/>
        <v>81453.14</v>
      </c>
      <c r="R60" s="680"/>
      <c r="S60" s="681"/>
      <c r="T60" s="682"/>
      <c r="U60" s="677"/>
      <c r="V60" s="682"/>
      <c r="W60" s="664">
        <f t="shared" si="25"/>
        <v>0</v>
      </c>
      <c r="Y60" s="753">
        <v>12</v>
      </c>
      <c r="Z60" s="754">
        <v>1</v>
      </c>
      <c r="AA60" s="685">
        <v>829.98</v>
      </c>
    </row>
    <row r="61" spans="1:27" ht="18.75" customHeight="1">
      <c r="A61" s="621">
        <f t="shared" si="2"/>
        <v>49</v>
      </c>
      <c r="B61" s="671" t="s">
        <v>57</v>
      </c>
      <c r="C61" s="672">
        <v>177</v>
      </c>
      <c r="D61" s="673">
        <v>118718.91</v>
      </c>
      <c r="E61" s="672"/>
      <c r="F61" s="673"/>
      <c r="G61" s="988">
        <f t="shared" si="23"/>
        <v>177</v>
      </c>
      <c r="H61" s="985">
        <f t="shared" si="24"/>
        <v>118718.91</v>
      </c>
      <c r="I61" s="672">
        <v>146</v>
      </c>
      <c r="J61" s="676">
        <f>76378.56+404.26</f>
        <v>76782.81999999999</v>
      </c>
      <c r="K61" s="672"/>
      <c r="L61" s="677"/>
      <c r="M61" s="673"/>
      <c r="N61" s="678">
        <v>176</v>
      </c>
      <c r="O61" s="679">
        <v>192832.8</v>
      </c>
      <c r="P61" s="676"/>
      <c r="Q61" s="983">
        <f t="shared" si="19"/>
        <v>388334.52999999997</v>
      </c>
      <c r="R61" s="680"/>
      <c r="S61" s="681"/>
      <c r="T61" s="682"/>
      <c r="U61" s="677"/>
      <c r="V61" s="682"/>
      <c r="W61" s="664">
        <f t="shared" si="25"/>
        <v>0</v>
      </c>
      <c r="Y61" s="753">
        <v>11</v>
      </c>
      <c r="Z61" s="754"/>
      <c r="AA61" s="685"/>
    </row>
    <row r="62" spans="1:27" ht="18.75" customHeight="1" thickBot="1">
      <c r="A62" s="621">
        <f t="shared" si="2"/>
        <v>50</v>
      </c>
      <c r="B62" s="671" t="s">
        <v>59</v>
      </c>
      <c r="C62" s="672">
        <v>39</v>
      </c>
      <c r="D62" s="673">
        <v>24813.37</v>
      </c>
      <c r="E62" s="672"/>
      <c r="F62" s="673"/>
      <c r="G62" s="988">
        <f t="shared" si="23"/>
        <v>39</v>
      </c>
      <c r="H62" s="985">
        <f t="shared" si="24"/>
        <v>24813.37</v>
      </c>
      <c r="I62" s="672">
        <v>30</v>
      </c>
      <c r="J62" s="676">
        <v>4233.17</v>
      </c>
      <c r="K62" s="672"/>
      <c r="L62" s="677"/>
      <c r="M62" s="673"/>
      <c r="N62" s="678">
        <v>36</v>
      </c>
      <c r="O62" s="679">
        <v>39451.8</v>
      </c>
      <c r="P62" s="676"/>
      <c r="Q62" s="983">
        <f t="shared" si="19"/>
        <v>68498.34</v>
      </c>
      <c r="R62" s="680"/>
      <c r="S62" s="681"/>
      <c r="T62" s="682"/>
      <c r="U62" s="677"/>
      <c r="V62" s="682"/>
      <c r="W62" s="664">
        <f t="shared" si="25"/>
        <v>0</v>
      </c>
      <c r="Y62" s="753">
        <v>10</v>
      </c>
      <c r="Z62" s="754">
        <v>1</v>
      </c>
      <c r="AA62" s="685">
        <v>922.83</v>
      </c>
    </row>
    <row r="63" spans="1:27" ht="21" customHeight="1" thickBot="1">
      <c r="A63" s="621">
        <f t="shared" si="2"/>
        <v>51</v>
      </c>
      <c r="B63" s="671" t="s">
        <v>61</v>
      </c>
      <c r="C63" s="672">
        <v>18</v>
      </c>
      <c r="D63" s="673">
        <v>11731.8</v>
      </c>
      <c r="E63" s="672"/>
      <c r="F63" s="673"/>
      <c r="G63" s="988">
        <f t="shared" si="23"/>
        <v>18</v>
      </c>
      <c r="H63" s="985">
        <f t="shared" si="24"/>
        <v>11731.8</v>
      </c>
      <c r="I63" s="672">
        <v>6</v>
      </c>
      <c r="J63" s="676">
        <v>2532.68</v>
      </c>
      <c r="K63" s="672"/>
      <c r="L63" s="677"/>
      <c r="M63" s="673"/>
      <c r="N63" s="678">
        <v>29</v>
      </c>
      <c r="O63" s="679">
        <v>31960.2</v>
      </c>
      <c r="P63" s="676"/>
      <c r="Q63" s="983">
        <f t="shared" si="19"/>
        <v>46224.68</v>
      </c>
      <c r="R63" s="680"/>
      <c r="S63" s="681"/>
      <c r="T63" s="682"/>
      <c r="U63" s="677"/>
      <c r="V63" s="682"/>
      <c r="W63" s="664">
        <f t="shared" si="25"/>
        <v>0</v>
      </c>
      <c r="Y63" s="653" t="s">
        <v>90</v>
      </c>
      <c r="Z63" s="716">
        <f>SUM(Z64:Z68)</f>
        <v>0</v>
      </c>
      <c r="AA63" s="655">
        <f>SUM(AA64:AA68)</f>
        <v>0</v>
      </c>
    </row>
    <row r="64" spans="1:27" ht="18.75" customHeight="1" thickBot="1">
      <c r="A64" s="621">
        <f t="shared" si="2"/>
        <v>52</v>
      </c>
      <c r="B64" s="686" t="s">
        <v>63</v>
      </c>
      <c r="C64" s="672">
        <v>7</v>
      </c>
      <c r="D64" s="673">
        <v>4695.32</v>
      </c>
      <c r="E64" s="672"/>
      <c r="F64" s="673"/>
      <c r="G64" s="988">
        <f t="shared" si="23"/>
        <v>7</v>
      </c>
      <c r="H64" s="985">
        <f t="shared" si="24"/>
        <v>4695.32</v>
      </c>
      <c r="I64" s="672">
        <v>3</v>
      </c>
      <c r="J64" s="676">
        <v>1257.45</v>
      </c>
      <c r="K64" s="672"/>
      <c r="L64" s="677"/>
      <c r="M64" s="673"/>
      <c r="N64" s="678">
        <v>8</v>
      </c>
      <c r="O64" s="679">
        <v>8816.82</v>
      </c>
      <c r="P64" s="676"/>
      <c r="Q64" s="983">
        <f t="shared" si="19"/>
        <v>14769.59</v>
      </c>
      <c r="R64" s="680"/>
      <c r="S64" s="708"/>
      <c r="T64" s="709"/>
      <c r="U64" s="710"/>
      <c r="V64" s="709"/>
      <c r="W64" s="664">
        <f t="shared" si="25"/>
        <v>0</v>
      </c>
      <c r="Y64" s="683" t="s">
        <v>91</v>
      </c>
      <c r="Z64" s="754"/>
      <c r="AA64" s="685"/>
    </row>
    <row r="65" spans="1:27" ht="21" customHeight="1" thickBot="1">
      <c r="A65" s="621">
        <f t="shared" si="2"/>
        <v>53</v>
      </c>
      <c r="B65" s="643" t="s">
        <v>93</v>
      </c>
      <c r="C65" s="644">
        <f>SUM(C66:C70)</f>
        <v>80</v>
      </c>
      <c r="D65" s="645">
        <f>SUM(D66:D70)</f>
        <v>49588.67</v>
      </c>
      <c r="E65" s="644">
        <f>SUM(E66:E70)</f>
        <v>1</v>
      </c>
      <c r="F65" s="645">
        <f>SUM(F66:F70)</f>
        <v>614.73</v>
      </c>
      <c r="G65" s="644">
        <f aca="true" t="shared" si="26" ref="G65:O65">SUM(G66:G70)</f>
        <v>81</v>
      </c>
      <c r="H65" s="645">
        <f t="shared" si="26"/>
        <v>50203.399999999994</v>
      </c>
      <c r="I65" s="752">
        <f t="shared" si="26"/>
        <v>61</v>
      </c>
      <c r="J65" s="655">
        <f t="shared" si="26"/>
        <v>22750.399999999998</v>
      </c>
      <c r="K65" s="644">
        <f t="shared" si="26"/>
        <v>0</v>
      </c>
      <c r="L65" s="647">
        <f t="shared" si="26"/>
        <v>0</v>
      </c>
      <c r="M65" s="645">
        <f t="shared" si="26"/>
        <v>0</v>
      </c>
      <c r="N65" s="752">
        <f t="shared" si="26"/>
        <v>95</v>
      </c>
      <c r="O65" s="648">
        <f t="shared" si="26"/>
        <v>100884.58</v>
      </c>
      <c r="P65" s="655">
        <v>0</v>
      </c>
      <c r="Q65" s="703">
        <f>SUM(Q66:Q70)</f>
        <v>173838.38</v>
      </c>
      <c r="R65" s="649"/>
      <c r="S65" s="650">
        <f>SUM(S66:S70)</f>
        <v>0</v>
      </c>
      <c r="T65" s="655">
        <f>SUM(T66:T70)</f>
        <v>0</v>
      </c>
      <c r="U65" s="647">
        <f>SUM(U66:U70)</f>
        <v>0</v>
      </c>
      <c r="V65" s="655">
        <f>SUM(V66:V70)</f>
        <v>0</v>
      </c>
      <c r="W65" s="703">
        <f>SUM(W66:W70)</f>
        <v>0</v>
      </c>
      <c r="Y65" s="683" t="s">
        <v>92</v>
      </c>
      <c r="Z65" s="754"/>
      <c r="AA65" s="685"/>
    </row>
    <row r="66" spans="1:27" ht="18.75" customHeight="1">
      <c r="A66" s="621">
        <f t="shared" si="2"/>
        <v>54</v>
      </c>
      <c r="B66" s="715" t="s">
        <v>67</v>
      </c>
      <c r="C66" s="672">
        <v>7</v>
      </c>
      <c r="D66" s="673">
        <v>4493.09</v>
      </c>
      <c r="E66" s="672"/>
      <c r="F66" s="673"/>
      <c r="G66" s="988">
        <f aca="true" t="shared" si="27" ref="G66:H70">C66+E66</f>
        <v>7</v>
      </c>
      <c r="H66" s="985">
        <f t="shared" si="27"/>
        <v>4493.09</v>
      </c>
      <c r="I66" s="672">
        <v>6</v>
      </c>
      <c r="J66" s="676">
        <v>2406.56</v>
      </c>
      <c r="K66" s="672"/>
      <c r="L66" s="677"/>
      <c r="M66" s="673"/>
      <c r="N66" s="678">
        <v>9</v>
      </c>
      <c r="O66" s="679">
        <v>9727.38</v>
      </c>
      <c r="P66" s="676"/>
      <c r="Q66" s="983">
        <f t="shared" si="19"/>
        <v>16627.03</v>
      </c>
      <c r="R66" s="680"/>
      <c r="S66" s="665"/>
      <c r="T66" s="666"/>
      <c r="U66" s="667"/>
      <c r="V66" s="666"/>
      <c r="W66" s="664">
        <f>SUM(S66:V66)</f>
        <v>0</v>
      </c>
      <c r="Y66" s="683" t="s">
        <v>94</v>
      </c>
      <c r="Z66" s="754"/>
      <c r="AA66" s="685"/>
    </row>
    <row r="67" spans="1:27" ht="18.75" customHeight="1">
      <c r="A67" s="621">
        <f t="shared" si="2"/>
        <v>55</v>
      </c>
      <c r="B67" s="671" t="s">
        <v>69</v>
      </c>
      <c r="C67" s="672">
        <v>33</v>
      </c>
      <c r="D67" s="673">
        <v>20262.26</v>
      </c>
      <c r="E67" s="672"/>
      <c r="F67" s="673"/>
      <c r="G67" s="988">
        <f t="shared" si="27"/>
        <v>33</v>
      </c>
      <c r="H67" s="985">
        <f t="shared" si="27"/>
        <v>20262.26</v>
      </c>
      <c r="I67" s="672">
        <v>25</v>
      </c>
      <c r="J67" s="676">
        <f>12015.04+1041.3</f>
        <v>13056.34</v>
      </c>
      <c r="K67" s="672"/>
      <c r="L67" s="677"/>
      <c r="M67" s="673"/>
      <c r="N67" s="678">
        <v>43</v>
      </c>
      <c r="O67" s="679">
        <v>45458.6</v>
      </c>
      <c r="P67" s="676"/>
      <c r="Q67" s="983">
        <f t="shared" si="19"/>
        <v>78777.2</v>
      </c>
      <c r="R67" s="680"/>
      <c r="S67" s="681"/>
      <c r="T67" s="682"/>
      <c r="U67" s="677"/>
      <c r="V67" s="682"/>
      <c r="W67" s="664">
        <f>SUM(S67:V67)</f>
        <v>0</v>
      </c>
      <c r="Y67" s="683" t="s">
        <v>95</v>
      </c>
      <c r="Z67" s="754"/>
      <c r="AA67" s="685"/>
    </row>
    <row r="68" spans="1:27" ht="18.75" customHeight="1" thickBot="1">
      <c r="A68" s="621">
        <f t="shared" si="2"/>
        <v>56</v>
      </c>
      <c r="B68" s="671" t="s">
        <v>71</v>
      </c>
      <c r="C68" s="672">
        <v>25</v>
      </c>
      <c r="D68" s="673">
        <v>15943.03</v>
      </c>
      <c r="E68" s="672"/>
      <c r="F68" s="673"/>
      <c r="G68" s="988">
        <f t="shared" si="27"/>
        <v>25</v>
      </c>
      <c r="H68" s="985">
        <f t="shared" si="27"/>
        <v>15943.03</v>
      </c>
      <c r="I68" s="672">
        <v>19</v>
      </c>
      <c r="J68" s="676">
        <v>3214.86</v>
      </c>
      <c r="K68" s="672"/>
      <c r="L68" s="677"/>
      <c r="M68" s="673"/>
      <c r="N68" s="678">
        <v>25</v>
      </c>
      <c r="O68" s="679">
        <v>26186.4</v>
      </c>
      <c r="P68" s="676"/>
      <c r="Q68" s="983">
        <f t="shared" si="19"/>
        <v>45344.29</v>
      </c>
      <c r="R68" s="680"/>
      <c r="S68" s="681"/>
      <c r="T68" s="682"/>
      <c r="U68" s="677"/>
      <c r="V68" s="682"/>
      <c r="W68" s="664">
        <f>SUM(S68:V68)</f>
        <v>0</v>
      </c>
      <c r="Y68" s="683" t="s">
        <v>96</v>
      </c>
      <c r="Z68" s="754"/>
      <c r="AA68" s="685"/>
    </row>
    <row r="69" spans="1:27" ht="21.75" customHeight="1" thickBot="1">
      <c r="A69" s="621">
        <f t="shared" si="2"/>
        <v>57</v>
      </c>
      <c r="B69" s="671" t="s">
        <v>73</v>
      </c>
      <c r="C69" s="672">
        <v>15</v>
      </c>
      <c r="D69" s="673">
        <v>8890.29</v>
      </c>
      <c r="E69" s="672">
        <v>1</v>
      </c>
      <c r="F69" s="673">
        <v>614.73</v>
      </c>
      <c r="G69" s="988">
        <f t="shared" si="27"/>
        <v>16</v>
      </c>
      <c r="H69" s="985">
        <f t="shared" si="27"/>
        <v>9505.02</v>
      </c>
      <c r="I69" s="672">
        <v>11</v>
      </c>
      <c r="J69" s="676">
        <v>4072.64</v>
      </c>
      <c r="K69" s="672"/>
      <c r="L69" s="677"/>
      <c r="M69" s="673"/>
      <c r="N69" s="678">
        <v>18</v>
      </c>
      <c r="O69" s="679">
        <v>19512.2</v>
      </c>
      <c r="P69" s="676"/>
      <c r="Q69" s="983">
        <f t="shared" si="19"/>
        <v>33089.86</v>
      </c>
      <c r="R69" s="680"/>
      <c r="S69" s="681"/>
      <c r="T69" s="682"/>
      <c r="U69" s="677"/>
      <c r="V69" s="682"/>
      <c r="W69" s="664">
        <f>SUM(S69:V69)</f>
        <v>0</v>
      </c>
      <c r="Y69" s="653" t="s">
        <v>97</v>
      </c>
      <c r="Z69" s="716">
        <f>SUM(Z70:Z74)</f>
        <v>2</v>
      </c>
      <c r="AA69" s="655">
        <f>SUM(AA70:AA74)</f>
        <v>1944.95</v>
      </c>
    </row>
    <row r="70" spans="1:27" ht="19.5" customHeight="1" thickBot="1">
      <c r="A70" s="621">
        <f t="shared" si="2"/>
        <v>58</v>
      </c>
      <c r="B70" s="686" t="s">
        <v>98</v>
      </c>
      <c r="C70" s="672"/>
      <c r="D70" s="673"/>
      <c r="E70" s="672"/>
      <c r="F70" s="673"/>
      <c r="G70" s="988">
        <f t="shared" si="27"/>
        <v>0</v>
      </c>
      <c r="H70" s="985">
        <f t="shared" si="27"/>
        <v>0</v>
      </c>
      <c r="I70" s="672"/>
      <c r="J70" s="676"/>
      <c r="K70" s="672"/>
      <c r="L70" s="677"/>
      <c r="M70" s="673"/>
      <c r="N70" s="678"/>
      <c r="O70" s="679"/>
      <c r="P70" s="676"/>
      <c r="Q70" s="983">
        <f t="shared" si="19"/>
        <v>0</v>
      </c>
      <c r="R70" s="680"/>
      <c r="S70" s="708"/>
      <c r="T70" s="709"/>
      <c r="U70" s="710"/>
      <c r="V70" s="709"/>
      <c r="W70" s="664">
        <f>SUM(S70:V70)</f>
        <v>0</v>
      </c>
      <c r="Y70" s="683" t="s">
        <v>91</v>
      </c>
      <c r="Z70" s="754">
        <v>2</v>
      </c>
      <c r="AA70" s="685">
        <v>1944.95</v>
      </c>
    </row>
    <row r="71" spans="1:27" ht="21" customHeight="1" thickBot="1">
      <c r="A71" s="621">
        <f t="shared" si="2"/>
        <v>59</v>
      </c>
      <c r="B71" s="643" t="s">
        <v>99</v>
      </c>
      <c r="C71" s="644">
        <v>0</v>
      </c>
      <c r="D71" s="645">
        <v>0</v>
      </c>
      <c r="E71" s="644">
        <v>0</v>
      </c>
      <c r="F71" s="645">
        <v>0</v>
      </c>
      <c r="G71" s="644">
        <v>0</v>
      </c>
      <c r="H71" s="645">
        <v>0</v>
      </c>
      <c r="I71" s="644">
        <v>0</v>
      </c>
      <c r="J71" s="655">
        <v>0</v>
      </c>
      <c r="K71" s="644">
        <v>0</v>
      </c>
      <c r="L71" s="647">
        <v>0</v>
      </c>
      <c r="M71" s="645">
        <v>0</v>
      </c>
      <c r="N71" s="644">
        <v>0</v>
      </c>
      <c r="O71" s="648">
        <v>0</v>
      </c>
      <c r="P71" s="655">
        <v>0</v>
      </c>
      <c r="Q71" s="703">
        <v>0</v>
      </c>
      <c r="R71" s="649"/>
      <c r="S71" s="650">
        <f>SUM(S72:S76)</f>
        <v>0</v>
      </c>
      <c r="T71" s="655">
        <f>SUM(T72:T76)</f>
        <v>0</v>
      </c>
      <c r="U71" s="647">
        <f>SUM(U72:U76)</f>
        <v>0</v>
      </c>
      <c r="V71" s="655">
        <f>SUM(V72:V76)</f>
        <v>0</v>
      </c>
      <c r="W71" s="703">
        <f>SUM(W72:W76)</f>
        <v>0</v>
      </c>
      <c r="Y71" s="683" t="s">
        <v>92</v>
      </c>
      <c r="Z71" s="754"/>
      <c r="AA71" s="685"/>
    </row>
    <row r="72" spans="1:27" ht="18.75" customHeight="1">
      <c r="A72" s="621">
        <f t="shared" si="2"/>
        <v>60</v>
      </c>
      <c r="B72" s="715">
        <v>12</v>
      </c>
      <c r="C72" s="672"/>
      <c r="D72" s="673"/>
      <c r="E72" s="672"/>
      <c r="F72" s="673"/>
      <c r="G72" s="672"/>
      <c r="H72" s="673"/>
      <c r="I72" s="672"/>
      <c r="J72" s="676"/>
      <c r="K72" s="672"/>
      <c r="L72" s="677"/>
      <c r="M72" s="673"/>
      <c r="N72" s="678"/>
      <c r="O72" s="679"/>
      <c r="P72" s="676"/>
      <c r="Q72" s="983">
        <f t="shared" si="19"/>
        <v>0</v>
      </c>
      <c r="R72" s="680"/>
      <c r="S72" s="665"/>
      <c r="T72" s="666"/>
      <c r="U72" s="667"/>
      <c r="V72" s="666"/>
      <c r="W72" s="664">
        <f>SUM(S72:V72)</f>
        <v>0</v>
      </c>
      <c r="Y72" s="683" t="s">
        <v>94</v>
      </c>
      <c r="Z72" s="754"/>
      <c r="AA72" s="685"/>
    </row>
    <row r="73" spans="1:27" ht="18.75" customHeight="1">
      <c r="A73" s="621">
        <f t="shared" si="2"/>
        <v>61</v>
      </c>
      <c r="B73" s="715">
        <v>11</v>
      </c>
      <c r="C73" s="672"/>
      <c r="D73" s="673"/>
      <c r="E73" s="672"/>
      <c r="F73" s="673"/>
      <c r="G73" s="672"/>
      <c r="H73" s="673"/>
      <c r="I73" s="672"/>
      <c r="J73" s="676"/>
      <c r="K73" s="672"/>
      <c r="L73" s="677"/>
      <c r="M73" s="673"/>
      <c r="N73" s="678"/>
      <c r="O73" s="679"/>
      <c r="P73" s="676"/>
      <c r="Q73" s="983">
        <f t="shared" si="19"/>
        <v>0</v>
      </c>
      <c r="R73" s="680"/>
      <c r="S73" s="718"/>
      <c r="T73" s="719"/>
      <c r="U73" s="661"/>
      <c r="V73" s="719"/>
      <c r="W73" s="664">
        <f>SUM(S73:V73)</f>
        <v>0</v>
      </c>
      <c r="Y73" s="683" t="s">
        <v>95</v>
      </c>
      <c r="Z73" s="754"/>
      <c r="AA73" s="685"/>
    </row>
    <row r="74" spans="1:27" ht="18.75" customHeight="1" thickBot="1">
      <c r="A74" s="621">
        <f t="shared" si="2"/>
        <v>62</v>
      </c>
      <c r="B74" s="715">
        <v>10</v>
      </c>
      <c r="C74" s="672"/>
      <c r="D74" s="673"/>
      <c r="E74" s="672"/>
      <c r="F74" s="673"/>
      <c r="G74" s="672"/>
      <c r="H74" s="673"/>
      <c r="I74" s="672"/>
      <c r="J74" s="676"/>
      <c r="K74" s="672"/>
      <c r="L74" s="677"/>
      <c r="M74" s="673"/>
      <c r="N74" s="678"/>
      <c r="O74" s="679"/>
      <c r="P74" s="676"/>
      <c r="Q74" s="983">
        <f t="shared" si="19"/>
        <v>0</v>
      </c>
      <c r="R74" s="680"/>
      <c r="S74" s="718"/>
      <c r="T74" s="719"/>
      <c r="U74" s="661"/>
      <c r="V74" s="719"/>
      <c r="W74" s="664">
        <f>SUM(S74:V74)</f>
        <v>0</v>
      </c>
      <c r="Y74" s="705" t="s">
        <v>96</v>
      </c>
      <c r="Z74" s="754"/>
      <c r="AA74" s="685"/>
    </row>
    <row r="75" spans="1:27" ht="18.75" customHeight="1" thickBot="1">
      <c r="A75" s="621">
        <f t="shared" si="2"/>
        <v>63</v>
      </c>
      <c r="B75" s="720">
        <v>9</v>
      </c>
      <c r="C75" s="672"/>
      <c r="D75" s="673"/>
      <c r="E75" s="672"/>
      <c r="F75" s="673"/>
      <c r="G75" s="672"/>
      <c r="H75" s="673"/>
      <c r="I75" s="672"/>
      <c r="J75" s="676"/>
      <c r="K75" s="672"/>
      <c r="L75" s="677"/>
      <c r="M75" s="673"/>
      <c r="N75" s="678"/>
      <c r="O75" s="679"/>
      <c r="P75" s="676"/>
      <c r="Q75" s="983">
        <f t="shared" si="19"/>
        <v>0</v>
      </c>
      <c r="R75" s="680"/>
      <c r="S75" s="681"/>
      <c r="T75" s="682"/>
      <c r="U75" s="677"/>
      <c r="V75" s="682"/>
      <c r="W75" s="664">
        <f>SUM(S75:V75)</f>
        <v>0</v>
      </c>
      <c r="Y75" s="653" t="s">
        <v>100</v>
      </c>
      <c r="Z75" s="716">
        <f>SUM(Z76:Z80)</f>
        <v>0</v>
      </c>
      <c r="AA75" s="655">
        <f>SUM(AA76:AA80)</f>
        <v>0</v>
      </c>
    </row>
    <row r="76" spans="1:27" ht="18.75" customHeight="1" thickBot="1">
      <c r="A76" s="621">
        <f t="shared" si="2"/>
        <v>64</v>
      </c>
      <c r="B76" s="721">
        <v>8</v>
      </c>
      <c r="C76" s="672"/>
      <c r="D76" s="673"/>
      <c r="E76" s="672"/>
      <c r="F76" s="673"/>
      <c r="G76" s="672"/>
      <c r="H76" s="673"/>
      <c r="I76" s="672"/>
      <c r="J76" s="676"/>
      <c r="K76" s="672"/>
      <c r="L76" s="677"/>
      <c r="M76" s="673"/>
      <c r="N76" s="678"/>
      <c r="O76" s="679"/>
      <c r="P76" s="676"/>
      <c r="Q76" s="983">
        <f t="shared" si="19"/>
        <v>0</v>
      </c>
      <c r="R76" s="680"/>
      <c r="S76" s="708"/>
      <c r="T76" s="709"/>
      <c r="U76" s="710"/>
      <c r="V76" s="709"/>
      <c r="W76" s="664">
        <f>SUM(S76:V76)</f>
        <v>0</v>
      </c>
      <c r="Y76" s="717" t="s">
        <v>101</v>
      </c>
      <c r="Z76" s="754"/>
      <c r="AA76" s="685"/>
    </row>
    <row r="77" spans="1:27" ht="21" customHeight="1" thickBot="1">
      <c r="A77" s="621">
        <f t="shared" si="2"/>
        <v>65</v>
      </c>
      <c r="B77" s="755" t="s">
        <v>82</v>
      </c>
      <c r="C77" s="644">
        <f>SUM(C78:C82)</f>
        <v>53</v>
      </c>
      <c r="D77" s="645">
        <f>SUM(D78:D82)</f>
        <v>180797.72</v>
      </c>
      <c r="E77" s="644">
        <f>SUM(E78:E82)</f>
        <v>2</v>
      </c>
      <c r="F77" s="645">
        <f>SUM(F78:F82)</f>
        <v>6136.06</v>
      </c>
      <c r="G77" s="644">
        <f aca="true" t="shared" si="28" ref="G77:Q77">SUM(G78:G82)</f>
        <v>55</v>
      </c>
      <c r="H77" s="645">
        <f t="shared" si="28"/>
        <v>186933.78</v>
      </c>
      <c r="I77" s="644">
        <f t="shared" si="28"/>
        <v>47</v>
      </c>
      <c r="J77" s="655">
        <f t="shared" si="28"/>
        <v>17602.510000000002</v>
      </c>
      <c r="K77" s="644">
        <f t="shared" si="28"/>
        <v>0</v>
      </c>
      <c r="L77" s="647">
        <f t="shared" si="28"/>
        <v>0</v>
      </c>
      <c r="M77" s="645">
        <f t="shared" si="28"/>
        <v>0</v>
      </c>
      <c r="N77" s="644">
        <f t="shared" si="28"/>
        <v>55</v>
      </c>
      <c r="O77" s="648">
        <f t="shared" si="28"/>
        <v>44111.92</v>
      </c>
      <c r="P77" s="655">
        <f t="shared" si="28"/>
        <v>0</v>
      </c>
      <c r="Q77" s="703">
        <f t="shared" si="28"/>
        <v>248648.20999999996</v>
      </c>
      <c r="R77" s="649"/>
      <c r="S77" s="650">
        <f>SUM(S78:S82)</f>
        <v>0</v>
      </c>
      <c r="T77" s="655">
        <f>SUM(T78:T82)</f>
        <v>0</v>
      </c>
      <c r="U77" s="647">
        <f>SUM(U78:U82)</f>
        <v>0</v>
      </c>
      <c r="V77" s="655">
        <f>SUM(V78:V82)</f>
        <v>0</v>
      </c>
      <c r="W77" s="703">
        <f>SUM(W78:W82)</f>
        <v>0</v>
      </c>
      <c r="Y77" s="683" t="s">
        <v>102</v>
      </c>
      <c r="Z77" s="754"/>
      <c r="AA77" s="685"/>
    </row>
    <row r="78" spans="1:27" ht="18.75" customHeight="1">
      <c r="A78" s="621">
        <f aca="true" t="shared" si="29" ref="A78:A134">A77+1</f>
        <v>66</v>
      </c>
      <c r="B78" s="715" t="s">
        <v>83</v>
      </c>
      <c r="C78" s="672">
        <v>7</v>
      </c>
      <c r="D78" s="673">
        <v>26515.86</v>
      </c>
      <c r="E78" s="672"/>
      <c r="F78" s="673"/>
      <c r="G78" s="988">
        <f aca="true" t="shared" si="30" ref="G78:H82">C78+E78</f>
        <v>7</v>
      </c>
      <c r="H78" s="985">
        <f t="shared" si="30"/>
        <v>26515.86</v>
      </c>
      <c r="I78" s="672">
        <v>4</v>
      </c>
      <c r="J78" s="676">
        <v>1858.95</v>
      </c>
      <c r="K78" s="672"/>
      <c r="L78" s="677"/>
      <c r="M78" s="673"/>
      <c r="N78" s="756">
        <v>7</v>
      </c>
      <c r="O78" s="757">
        <v>5966</v>
      </c>
      <c r="P78" s="676"/>
      <c r="Q78" s="983">
        <f t="shared" si="19"/>
        <v>34340.81</v>
      </c>
      <c r="R78" s="680"/>
      <c r="S78" s="665"/>
      <c r="T78" s="666"/>
      <c r="U78" s="667"/>
      <c r="V78" s="666"/>
      <c r="W78" s="664">
        <f>SUM(S78:V78)</f>
        <v>0</v>
      </c>
      <c r="Y78" s="683" t="s">
        <v>103</v>
      </c>
      <c r="Z78" s="754"/>
      <c r="AA78" s="685"/>
    </row>
    <row r="79" spans="1:27" ht="18.75" customHeight="1">
      <c r="A79" s="621">
        <f t="shared" si="29"/>
        <v>67</v>
      </c>
      <c r="B79" s="671" t="s">
        <v>84</v>
      </c>
      <c r="C79" s="672">
        <v>11</v>
      </c>
      <c r="D79" s="673">
        <v>40590.8</v>
      </c>
      <c r="E79" s="672"/>
      <c r="F79" s="673"/>
      <c r="G79" s="988">
        <f t="shared" si="30"/>
        <v>11</v>
      </c>
      <c r="H79" s="985">
        <f t="shared" si="30"/>
        <v>40590.8</v>
      </c>
      <c r="I79" s="672">
        <v>10</v>
      </c>
      <c r="J79" s="676">
        <v>3400</v>
      </c>
      <c r="K79" s="672"/>
      <c r="L79" s="677"/>
      <c r="M79" s="673"/>
      <c r="N79" s="678">
        <v>11</v>
      </c>
      <c r="O79" s="757">
        <v>8570</v>
      </c>
      <c r="P79" s="676"/>
      <c r="Q79" s="983">
        <f t="shared" si="19"/>
        <v>52560.8</v>
      </c>
      <c r="R79" s="680"/>
      <c r="S79" s="681"/>
      <c r="T79" s="682"/>
      <c r="U79" s="677"/>
      <c r="V79" s="682"/>
      <c r="W79" s="664">
        <f>SUM(S79:V79)</f>
        <v>0</v>
      </c>
      <c r="Y79" s="683" t="s">
        <v>91</v>
      </c>
      <c r="Z79" s="754"/>
      <c r="AA79" s="685"/>
    </row>
    <row r="80" spans="1:27" ht="18.75" customHeight="1" thickBot="1">
      <c r="A80" s="621">
        <f t="shared" si="29"/>
        <v>68</v>
      </c>
      <c r="B80" s="671" t="s">
        <v>86</v>
      </c>
      <c r="C80" s="672">
        <v>15</v>
      </c>
      <c r="D80" s="673">
        <v>51919.67</v>
      </c>
      <c r="E80" s="672"/>
      <c r="F80" s="673"/>
      <c r="G80" s="988">
        <f t="shared" si="30"/>
        <v>15</v>
      </c>
      <c r="H80" s="985">
        <f t="shared" si="30"/>
        <v>51919.67</v>
      </c>
      <c r="I80" s="672">
        <v>12</v>
      </c>
      <c r="J80" s="676">
        <v>4969.84</v>
      </c>
      <c r="K80" s="672"/>
      <c r="L80" s="677"/>
      <c r="M80" s="673"/>
      <c r="N80" s="678">
        <v>15</v>
      </c>
      <c r="O80" s="757">
        <v>11640</v>
      </c>
      <c r="P80" s="676"/>
      <c r="Q80" s="983">
        <f t="shared" si="19"/>
        <v>68529.51</v>
      </c>
      <c r="R80" s="680"/>
      <c r="S80" s="681"/>
      <c r="T80" s="682"/>
      <c r="U80" s="677"/>
      <c r="V80" s="682"/>
      <c r="W80" s="664">
        <f>SUM(S80:V80)</f>
        <v>0</v>
      </c>
      <c r="Y80" s="758" t="s">
        <v>92</v>
      </c>
      <c r="Z80" s="754"/>
      <c r="AA80" s="685"/>
    </row>
    <row r="81" spans="1:27" ht="20.25" customHeight="1" thickBot="1">
      <c r="A81" s="621">
        <f t="shared" si="29"/>
        <v>69</v>
      </c>
      <c r="B81" s="671" t="s">
        <v>87</v>
      </c>
      <c r="C81" s="672">
        <v>2</v>
      </c>
      <c r="D81" s="673">
        <v>6488.33</v>
      </c>
      <c r="E81" s="672"/>
      <c r="F81" s="673"/>
      <c r="G81" s="988">
        <f t="shared" si="30"/>
        <v>2</v>
      </c>
      <c r="H81" s="985">
        <f t="shared" si="30"/>
        <v>6488.33</v>
      </c>
      <c r="I81" s="672">
        <v>2</v>
      </c>
      <c r="J81" s="676">
        <v>713.88</v>
      </c>
      <c r="K81" s="672"/>
      <c r="L81" s="677"/>
      <c r="M81" s="673"/>
      <c r="N81" s="678">
        <v>2</v>
      </c>
      <c r="O81" s="757">
        <v>1636</v>
      </c>
      <c r="P81" s="676"/>
      <c r="Q81" s="983">
        <f t="shared" si="19"/>
        <v>8838.21</v>
      </c>
      <c r="R81" s="680"/>
      <c r="S81" s="681"/>
      <c r="T81" s="682"/>
      <c r="U81" s="677"/>
      <c r="V81" s="682"/>
      <c r="W81" s="664">
        <f>SUM(S81:V81)</f>
        <v>0</v>
      </c>
      <c r="Y81" s="653" t="s">
        <v>104</v>
      </c>
      <c r="Z81" s="716">
        <f>SUM(Z82:Z86)</f>
        <v>8</v>
      </c>
      <c r="AA81" s="655">
        <f>SUM(AA82:AA86)</f>
        <v>6890.5599999999995</v>
      </c>
    </row>
    <row r="82" spans="1:27" ht="18.75" customHeight="1" thickBot="1">
      <c r="A82" s="621">
        <f t="shared" si="29"/>
        <v>70</v>
      </c>
      <c r="B82" s="686" t="s">
        <v>88</v>
      </c>
      <c r="C82" s="672">
        <v>18</v>
      </c>
      <c r="D82" s="673">
        <v>55283.06</v>
      </c>
      <c r="E82" s="672">
        <v>2</v>
      </c>
      <c r="F82" s="673">
        <v>6136.06</v>
      </c>
      <c r="G82" s="988">
        <f t="shared" si="30"/>
        <v>20</v>
      </c>
      <c r="H82" s="985">
        <f t="shared" si="30"/>
        <v>61419.119999999995</v>
      </c>
      <c r="I82" s="672">
        <v>19</v>
      </c>
      <c r="J82" s="676">
        <v>6659.84</v>
      </c>
      <c r="K82" s="672"/>
      <c r="L82" s="677"/>
      <c r="M82" s="673"/>
      <c r="N82" s="759">
        <v>20</v>
      </c>
      <c r="O82" s="757">
        <v>16299.92</v>
      </c>
      <c r="P82" s="676"/>
      <c r="Q82" s="983">
        <f t="shared" si="19"/>
        <v>84378.87999999999</v>
      </c>
      <c r="R82" s="680"/>
      <c r="S82" s="708"/>
      <c r="T82" s="709"/>
      <c r="U82" s="710"/>
      <c r="V82" s="709"/>
      <c r="W82" s="664">
        <f>SUM(S82:V82)</f>
        <v>0</v>
      </c>
      <c r="Y82" s="717" t="s">
        <v>101</v>
      </c>
      <c r="Z82" s="754"/>
      <c r="AA82" s="685"/>
    </row>
    <row r="83" spans="1:27" ht="21" customHeight="1" thickBot="1">
      <c r="A83" s="621">
        <f t="shared" si="29"/>
        <v>71</v>
      </c>
      <c r="B83" s="643" t="s">
        <v>89</v>
      </c>
      <c r="C83" s="644">
        <f>SUM(C84:C88)</f>
        <v>89</v>
      </c>
      <c r="D83" s="645">
        <f>SUM(D84:D88)</f>
        <v>86501.36</v>
      </c>
      <c r="E83" s="644">
        <f>SUM(E84:E88)</f>
        <v>0</v>
      </c>
      <c r="F83" s="645">
        <f>SUM(F84:F88)</f>
        <v>0</v>
      </c>
      <c r="G83" s="644">
        <f aca="true" t="shared" si="31" ref="G83:Q83">SUM(G84:G88)</f>
        <v>89</v>
      </c>
      <c r="H83" s="645">
        <f t="shared" si="31"/>
        <v>86501.36</v>
      </c>
      <c r="I83" s="644">
        <f t="shared" si="31"/>
        <v>72</v>
      </c>
      <c r="J83" s="655">
        <f t="shared" si="31"/>
        <v>57870.94</v>
      </c>
      <c r="K83" s="644">
        <f t="shared" si="31"/>
        <v>0</v>
      </c>
      <c r="L83" s="647">
        <f t="shared" si="31"/>
        <v>0</v>
      </c>
      <c r="M83" s="645">
        <f t="shared" si="31"/>
        <v>0</v>
      </c>
      <c r="N83" s="644">
        <f t="shared" si="31"/>
        <v>86</v>
      </c>
      <c r="O83" s="648">
        <f t="shared" si="31"/>
        <v>93121.06</v>
      </c>
      <c r="P83" s="655">
        <f t="shared" si="31"/>
        <v>0</v>
      </c>
      <c r="Q83" s="703">
        <f t="shared" si="31"/>
        <v>237493.36000000002</v>
      </c>
      <c r="R83" s="680"/>
      <c r="S83" s="650">
        <f>SUM(S84:S88)</f>
        <v>0</v>
      </c>
      <c r="T83" s="655">
        <f>SUM(T84:T88)</f>
        <v>0</v>
      </c>
      <c r="U83" s="647">
        <f>SUM(U84:U88)</f>
        <v>0</v>
      </c>
      <c r="V83" s="655">
        <f>SUM(V84:V88)</f>
        <v>0</v>
      </c>
      <c r="W83" s="703">
        <f>SUM(W84:W88)</f>
        <v>0</v>
      </c>
      <c r="Y83" s="683" t="s">
        <v>102</v>
      </c>
      <c r="Z83" s="754">
        <v>1</v>
      </c>
      <c r="AA83" s="685">
        <v>818.12</v>
      </c>
    </row>
    <row r="84" spans="1:27" ht="18.75" customHeight="1">
      <c r="A84" s="621">
        <f t="shared" si="29"/>
        <v>72</v>
      </c>
      <c r="B84" s="760">
        <v>14</v>
      </c>
      <c r="C84" s="672">
        <v>10</v>
      </c>
      <c r="D84" s="673">
        <v>10068.86</v>
      </c>
      <c r="E84" s="672"/>
      <c r="F84" s="673"/>
      <c r="G84" s="988">
        <f aca="true" t="shared" si="32" ref="G84:H88">C84+E84</f>
        <v>10</v>
      </c>
      <c r="H84" s="985">
        <f t="shared" si="32"/>
        <v>10068.86</v>
      </c>
      <c r="I84" s="672">
        <v>10</v>
      </c>
      <c r="J84" s="676">
        <v>9456.25</v>
      </c>
      <c r="K84" s="672"/>
      <c r="L84" s="677"/>
      <c r="M84" s="673"/>
      <c r="N84" s="678">
        <v>10</v>
      </c>
      <c r="O84" s="679">
        <v>10476.92</v>
      </c>
      <c r="P84" s="676"/>
      <c r="Q84" s="983">
        <f t="shared" si="19"/>
        <v>30002.03</v>
      </c>
      <c r="R84" s="680"/>
      <c r="S84" s="665"/>
      <c r="T84" s="666"/>
      <c r="U84" s="667"/>
      <c r="V84" s="666"/>
      <c r="W84" s="664">
        <f>SUM(S84:V84)</f>
        <v>0</v>
      </c>
      <c r="Y84" s="683" t="s">
        <v>103</v>
      </c>
      <c r="Z84" s="754"/>
      <c r="AA84" s="685"/>
    </row>
    <row r="85" spans="1:27" ht="18.75" customHeight="1">
      <c r="A85" s="621">
        <f t="shared" si="29"/>
        <v>73</v>
      </c>
      <c r="B85" s="761">
        <v>13</v>
      </c>
      <c r="C85" s="672">
        <v>27</v>
      </c>
      <c r="D85" s="673">
        <v>26982.14</v>
      </c>
      <c r="E85" s="672"/>
      <c r="F85" s="673"/>
      <c r="G85" s="988">
        <f t="shared" si="32"/>
        <v>27</v>
      </c>
      <c r="H85" s="985">
        <f t="shared" si="32"/>
        <v>26982.14</v>
      </c>
      <c r="I85" s="672">
        <v>23</v>
      </c>
      <c r="J85" s="676">
        <v>19684.9</v>
      </c>
      <c r="K85" s="672"/>
      <c r="L85" s="677"/>
      <c r="M85" s="673"/>
      <c r="N85" s="678">
        <v>27</v>
      </c>
      <c r="O85" s="679">
        <v>28402.4</v>
      </c>
      <c r="P85" s="676"/>
      <c r="Q85" s="983">
        <f t="shared" si="19"/>
        <v>75069.44</v>
      </c>
      <c r="R85" s="680"/>
      <c r="S85" s="681"/>
      <c r="T85" s="682"/>
      <c r="U85" s="677"/>
      <c r="V85" s="682"/>
      <c r="W85" s="664">
        <f>SUM(S85:V85)</f>
        <v>0</v>
      </c>
      <c r="Y85" s="683" t="s">
        <v>91</v>
      </c>
      <c r="Z85" s="754">
        <v>1</v>
      </c>
      <c r="AA85" s="685">
        <v>865.29</v>
      </c>
    </row>
    <row r="86" spans="1:27" ht="18.75" customHeight="1" thickBot="1">
      <c r="A86" s="621">
        <f t="shared" si="29"/>
        <v>74</v>
      </c>
      <c r="B86" s="761">
        <v>12</v>
      </c>
      <c r="C86" s="672">
        <v>13</v>
      </c>
      <c r="D86" s="673">
        <v>12720.22</v>
      </c>
      <c r="E86" s="672"/>
      <c r="F86" s="673"/>
      <c r="G86" s="988">
        <f t="shared" si="32"/>
        <v>13</v>
      </c>
      <c r="H86" s="985">
        <f t="shared" si="32"/>
        <v>12720.22</v>
      </c>
      <c r="I86" s="672">
        <v>9</v>
      </c>
      <c r="J86" s="676">
        <v>7322.8</v>
      </c>
      <c r="K86" s="672"/>
      <c r="L86" s="677"/>
      <c r="M86" s="673"/>
      <c r="N86" s="678">
        <v>11</v>
      </c>
      <c r="O86" s="679">
        <v>12018</v>
      </c>
      <c r="P86" s="676"/>
      <c r="Q86" s="983">
        <f t="shared" si="19"/>
        <v>32061.02</v>
      </c>
      <c r="R86" s="680"/>
      <c r="S86" s="681"/>
      <c r="T86" s="682"/>
      <c r="U86" s="677"/>
      <c r="V86" s="682"/>
      <c r="W86" s="664">
        <f>SUM(S86:V86)</f>
        <v>0</v>
      </c>
      <c r="Y86" s="758" t="s">
        <v>92</v>
      </c>
      <c r="Z86" s="754">
        <v>6</v>
      </c>
      <c r="AA86" s="685">
        <v>5207.15</v>
      </c>
    </row>
    <row r="87" spans="1:27" ht="30" customHeight="1" thickBot="1">
      <c r="A87" s="621">
        <f t="shared" si="29"/>
        <v>75</v>
      </c>
      <c r="B87" s="761">
        <v>11</v>
      </c>
      <c r="C87" s="672">
        <v>11</v>
      </c>
      <c r="D87" s="673">
        <v>10800.87</v>
      </c>
      <c r="E87" s="672"/>
      <c r="F87" s="673"/>
      <c r="G87" s="988">
        <f t="shared" si="32"/>
        <v>11</v>
      </c>
      <c r="H87" s="985">
        <f t="shared" si="32"/>
        <v>10800.87</v>
      </c>
      <c r="I87" s="672">
        <v>7</v>
      </c>
      <c r="J87" s="676">
        <v>5983.79</v>
      </c>
      <c r="K87" s="672"/>
      <c r="L87" s="677"/>
      <c r="M87" s="673"/>
      <c r="N87" s="678">
        <v>11</v>
      </c>
      <c r="O87" s="679">
        <v>12074.92</v>
      </c>
      <c r="P87" s="676"/>
      <c r="Q87" s="983">
        <f t="shared" si="19"/>
        <v>28859.58</v>
      </c>
      <c r="R87" s="680"/>
      <c r="S87" s="681"/>
      <c r="T87" s="682"/>
      <c r="U87" s="677"/>
      <c r="V87" s="682"/>
      <c r="W87" s="664">
        <f>SUM(S87:V87)</f>
        <v>0</v>
      </c>
      <c r="Y87" s="653" t="s">
        <v>164</v>
      </c>
      <c r="Z87" s="716">
        <f>SUM(Z88:Z95)</f>
        <v>17</v>
      </c>
      <c r="AA87" s="655">
        <f>SUM(AA88:AA95)</f>
        <v>14697.71</v>
      </c>
    </row>
    <row r="88" spans="1:27" ht="18.75" customHeight="1" thickBot="1">
      <c r="A88" s="621">
        <f t="shared" si="29"/>
        <v>76</v>
      </c>
      <c r="B88" s="762">
        <v>10</v>
      </c>
      <c r="C88" s="672">
        <v>28</v>
      </c>
      <c r="D88" s="673">
        <v>25929.27</v>
      </c>
      <c r="E88" s="672"/>
      <c r="F88" s="673"/>
      <c r="G88" s="988">
        <f t="shared" si="32"/>
        <v>28</v>
      </c>
      <c r="H88" s="985">
        <f t="shared" si="32"/>
        <v>25929.27</v>
      </c>
      <c r="I88" s="672">
        <v>23</v>
      </c>
      <c r="J88" s="676">
        <v>15423.2</v>
      </c>
      <c r="K88" s="672"/>
      <c r="L88" s="677"/>
      <c r="M88" s="673"/>
      <c r="N88" s="678">
        <v>27</v>
      </c>
      <c r="O88" s="679">
        <v>30148.82</v>
      </c>
      <c r="P88" s="676"/>
      <c r="Q88" s="983">
        <f t="shared" si="19"/>
        <v>71501.29000000001</v>
      </c>
      <c r="R88" s="680"/>
      <c r="S88" s="708"/>
      <c r="T88" s="709"/>
      <c r="U88" s="710"/>
      <c r="V88" s="709"/>
      <c r="W88" s="664">
        <f>SUM(S88:V88)</f>
        <v>0</v>
      </c>
      <c r="Y88" s="683" t="s">
        <v>101</v>
      </c>
      <c r="Z88" s="754">
        <v>2</v>
      </c>
      <c r="AA88" s="685">
        <v>1948.9</v>
      </c>
    </row>
    <row r="89" spans="1:27" ht="21" customHeight="1" thickBot="1">
      <c r="A89" s="621">
        <f t="shared" si="29"/>
        <v>77</v>
      </c>
      <c r="B89" s="643" t="s">
        <v>90</v>
      </c>
      <c r="C89" s="644">
        <f>SUM(C90:C94)</f>
        <v>0</v>
      </c>
      <c r="D89" s="645">
        <f>SUM(D90:D94)</f>
        <v>0</v>
      </c>
      <c r="E89" s="644">
        <f>SUM(E90:E94)</f>
        <v>0</v>
      </c>
      <c r="F89" s="645">
        <f>SUM(F90:F94)</f>
        <v>0</v>
      </c>
      <c r="G89" s="644">
        <f aca="true" t="shared" si="33" ref="G89:Q89">SUM(G90:G94)</f>
        <v>0</v>
      </c>
      <c r="H89" s="645">
        <f t="shared" si="33"/>
        <v>0</v>
      </c>
      <c r="I89" s="644">
        <f t="shared" si="33"/>
        <v>0</v>
      </c>
      <c r="J89" s="655">
        <f t="shared" si="33"/>
        <v>0</v>
      </c>
      <c r="K89" s="644">
        <f t="shared" si="33"/>
        <v>0</v>
      </c>
      <c r="L89" s="647">
        <f t="shared" si="33"/>
        <v>0</v>
      </c>
      <c r="M89" s="645">
        <f t="shared" si="33"/>
        <v>0</v>
      </c>
      <c r="N89" s="644">
        <f t="shared" si="33"/>
        <v>0</v>
      </c>
      <c r="O89" s="648">
        <f t="shared" si="33"/>
        <v>0</v>
      </c>
      <c r="P89" s="655">
        <f t="shared" si="33"/>
        <v>0</v>
      </c>
      <c r="Q89" s="703">
        <f t="shared" si="33"/>
        <v>0</v>
      </c>
      <c r="R89" s="649"/>
      <c r="S89" s="650">
        <f>SUM(S90:S94)</f>
        <v>0</v>
      </c>
      <c r="T89" s="655">
        <f>SUM(T90:T94)</f>
        <v>0</v>
      </c>
      <c r="U89" s="647">
        <f>SUM(U90:U94)</f>
        <v>0</v>
      </c>
      <c r="V89" s="655">
        <f>SUM(V90:V94)</f>
        <v>0</v>
      </c>
      <c r="W89" s="703">
        <f>SUM(W90:W94)</f>
        <v>0</v>
      </c>
      <c r="Y89" s="683" t="s">
        <v>102</v>
      </c>
      <c r="Z89" s="754"/>
      <c r="AA89" s="685"/>
    </row>
    <row r="90" spans="1:27" ht="18.75" customHeight="1">
      <c r="A90" s="621">
        <f t="shared" si="29"/>
        <v>78</v>
      </c>
      <c r="B90" s="715" t="s">
        <v>91</v>
      </c>
      <c r="C90" s="672"/>
      <c r="D90" s="673"/>
      <c r="E90" s="672"/>
      <c r="F90" s="673"/>
      <c r="G90" s="672"/>
      <c r="H90" s="673"/>
      <c r="I90" s="672"/>
      <c r="J90" s="676"/>
      <c r="K90" s="672"/>
      <c r="L90" s="677"/>
      <c r="M90" s="673"/>
      <c r="N90" s="678"/>
      <c r="O90" s="679"/>
      <c r="P90" s="676"/>
      <c r="Q90" s="983">
        <f t="shared" si="19"/>
        <v>0</v>
      </c>
      <c r="R90" s="680"/>
      <c r="S90" s="665"/>
      <c r="T90" s="666"/>
      <c r="U90" s="667"/>
      <c r="V90" s="666"/>
      <c r="W90" s="664">
        <f>SUM(S90:V90)</f>
        <v>0</v>
      </c>
      <c r="Y90" s="683" t="s">
        <v>103</v>
      </c>
      <c r="Z90" s="754"/>
      <c r="AA90" s="685"/>
    </row>
    <row r="91" spans="1:27" ht="18.75" customHeight="1">
      <c r="A91" s="621">
        <f t="shared" si="29"/>
        <v>79</v>
      </c>
      <c r="B91" s="671" t="s">
        <v>92</v>
      </c>
      <c r="C91" s="672"/>
      <c r="D91" s="673"/>
      <c r="E91" s="672"/>
      <c r="F91" s="673"/>
      <c r="G91" s="672"/>
      <c r="H91" s="673"/>
      <c r="I91" s="672"/>
      <c r="J91" s="676"/>
      <c r="K91" s="672"/>
      <c r="L91" s="677"/>
      <c r="M91" s="673"/>
      <c r="N91" s="678"/>
      <c r="O91" s="679"/>
      <c r="P91" s="676"/>
      <c r="Q91" s="983">
        <f t="shared" si="19"/>
        <v>0</v>
      </c>
      <c r="R91" s="680"/>
      <c r="S91" s="681"/>
      <c r="T91" s="682"/>
      <c r="U91" s="677"/>
      <c r="V91" s="682"/>
      <c r="W91" s="664">
        <f>SUM(S91:V91)</f>
        <v>0</v>
      </c>
      <c r="Y91" s="683" t="s">
        <v>91</v>
      </c>
      <c r="Z91" s="754">
        <v>14</v>
      </c>
      <c r="AA91" s="685">
        <v>11902.73</v>
      </c>
    </row>
    <row r="92" spans="1:27" ht="18.75" customHeight="1">
      <c r="A92" s="621">
        <f t="shared" si="29"/>
        <v>80</v>
      </c>
      <c r="B92" s="671" t="s">
        <v>94</v>
      </c>
      <c r="C92" s="672"/>
      <c r="D92" s="673"/>
      <c r="E92" s="672"/>
      <c r="F92" s="673"/>
      <c r="G92" s="672"/>
      <c r="H92" s="673"/>
      <c r="I92" s="672"/>
      <c r="J92" s="676"/>
      <c r="K92" s="672"/>
      <c r="L92" s="677"/>
      <c r="M92" s="673"/>
      <c r="N92" s="678"/>
      <c r="O92" s="679"/>
      <c r="P92" s="676"/>
      <c r="Q92" s="983">
        <f t="shared" si="19"/>
        <v>0</v>
      </c>
      <c r="R92" s="680"/>
      <c r="S92" s="681"/>
      <c r="T92" s="682"/>
      <c r="U92" s="677"/>
      <c r="V92" s="682"/>
      <c r="W92" s="664">
        <f>SUM(S92:V92)</f>
        <v>0</v>
      </c>
      <c r="Y92" s="683" t="s">
        <v>92</v>
      </c>
      <c r="Z92" s="754">
        <v>1</v>
      </c>
      <c r="AA92" s="685">
        <v>846.08</v>
      </c>
    </row>
    <row r="93" spans="1:27" ht="18.75" customHeight="1">
      <c r="A93" s="621">
        <f t="shared" si="29"/>
        <v>81</v>
      </c>
      <c r="B93" s="671" t="s">
        <v>95</v>
      </c>
      <c r="C93" s="672"/>
      <c r="D93" s="673"/>
      <c r="E93" s="672"/>
      <c r="F93" s="673"/>
      <c r="G93" s="672"/>
      <c r="H93" s="673"/>
      <c r="I93" s="672"/>
      <c r="J93" s="676"/>
      <c r="K93" s="672"/>
      <c r="L93" s="677"/>
      <c r="M93" s="673"/>
      <c r="N93" s="678"/>
      <c r="O93" s="679"/>
      <c r="P93" s="676"/>
      <c r="Q93" s="983">
        <f t="shared" si="19"/>
        <v>0</v>
      </c>
      <c r="R93" s="680"/>
      <c r="S93" s="681"/>
      <c r="T93" s="682"/>
      <c r="U93" s="677"/>
      <c r="V93" s="682"/>
      <c r="W93" s="664">
        <f>SUM(S93:V93)</f>
        <v>0</v>
      </c>
      <c r="Y93" s="683" t="s">
        <v>94</v>
      </c>
      <c r="Z93" s="754"/>
      <c r="AA93" s="685"/>
    </row>
    <row r="94" spans="1:27" ht="18.75" customHeight="1" thickBot="1">
      <c r="A94" s="621">
        <f t="shared" si="29"/>
        <v>82</v>
      </c>
      <c r="B94" s="686" t="s">
        <v>96</v>
      </c>
      <c r="C94" s="672"/>
      <c r="D94" s="673"/>
      <c r="E94" s="672"/>
      <c r="F94" s="673"/>
      <c r="G94" s="672"/>
      <c r="H94" s="673"/>
      <c r="I94" s="672"/>
      <c r="J94" s="676"/>
      <c r="K94" s="672"/>
      <c r="L94" s="677"/>
      <c r="M94" s="673"/>
      <c r="N94" s="678"/>
      <c r="O94" s="679"/>
      <c r="P94" s="676"/>
      <c r="Q94" s="983">
        <f t="shared" si="19"/>
        <v>0</v>
      </c>
      <c r="R94" s="680"/>
      <c r="S94" s="708"/>
      <c r="T94" s="709"/>
      <c r="U94" s="710"/>
      <c r="V94" s="709"/>
      <c r="W94" s="664">
        <f>SUM(S94:V94)</f>
        <v>0</v>
      </c>
      <c r="Y94" s="683" t="s">
        <v>95</v>
      </c>
      <c r="Z94" s="754"/>
      <c r="AA94" s="685"/>
    </row>
    <row r="95" spans="1:27" ht="21" customHeight="1" thickBot="1">
      <c r="A95" s="621">
        <f t="shared" si="29"/>
        <v>83</v>
      </c>
      <c r="B95" s="643" t="s">
        <v>97</v>
      </c>
      <c r="C95" s="644">
        <f>SUM(C96:C100)</f>
        <v>3</v>
      </c>
      <c r="D95" s="645">
        <f>SUM(D96:D100)</f>
        <v>2961.69</v>
      </c>
      <c r="E95" s="644">
        <f>SUM(E96:E100)</f>
        <v>0</v>
      </c>
      <c r="F95" s="645">
        <f>SUM(F96:F100)</f>
        <v>0</v>
      </c>
      <c r="G95" s="644">
        <f aca="true" t="shared" si="34" ref="G95:Q95">SUM(G96:G100)</f>
        <v>3</v>
      </c>
      <c r="H95" s="645">
        <f t="shared" si="34"/>
        <v>2961.69</v>
      </c>
      <c r="I95" s="644">
        <f t="shared" si="34"/>
        <v>2</v>
      </c>
      <c r="J95" s="655">
        <f t="shared" si="34"/>
        <v>955.2</v>
      </c>
      <c r="K95" s="644">
        <f t="shared" si="34"/>
        <v>0</v>
      </c>
      <c r="L95" s="647">
        <f t="shared" si="34"/>
        <v>0</v>
      </c>
      <c r="M95" s="645">
        <f t="shared" si="34"/>
        <v>0</v>
      </c>
      <c r="N95" s="644">
        <f t="shared" si="34"/>
        <v>3</v>
      </c>
      <c r="O95" s="648">
        <f t="shared" si="34"/>
        <v>3054</v>
      </c>
      <c r="P95" s="655">
        <f t="shared" si="34"/>
        <v>0</v>
      </c>
      <c r="Q95" s="703">
        <f t="shared" si="34"/>
        <v>6970.889999999999</v>
      </c>
      <c r="R95" s="680"/>
      <c r="S95" s="650">
        <f>SUM(S96:S100)</f>
        <v>0</v>
      </c>
      <c r="T95" s="655">
        <f>SUM(T96:T100)</f>
        <v>0</v>
      </c>
      <c r="U95" s="647">
        <f>SUM(U96:U100)</f>
        <v>0</v>
      </c>
      <c r="V95" s="655">
        <f>SUM(V96:V100)</f>
        <v>0</v>
      </c>
      <c r="W95" s="703">
        <f>SUM(W96:W100)</f>
        <v>0</v>
      </c>
      <c r="Y95" s="758" t="s">
        <v>96</v>
      </c>
      <c r="Z95" s="754"/>
      <c r="AA95" s="685"/>
    </row>
    <row r="96" spans="1:27" ht="26.25" customHeight="1">
      <c r="A96" s="621">
        <f t="shared" si="29"/>
        <v>84</v>
      </c>
      <c r="B96" s="715" t="s">
        <v>91</v>
      </c>
      <c r="C96" s="672">
        <v>1</v>
      </c>
      <c r="D96" s="673">
        <v>994.2</v>
      </c>
      <c r="E96" s="672"/>
      <c r="F96" s="673"/>
      <c r="G96" s="988">
        <f>C96+E96</f>
        <v>1</v>
      </c>
      <c r="H96" s="985">
        <f>D96+F96</f>
        <v>994.2</v>
      </c>
      <c r="I96" s="672"/>
      <c r="J96" s="676"/>
      <c r="K96" s="672"/>
      <c r="L96" s="677"/>
      <c r="M96" s="673"/>
      <c r="N96" s="678">
        <v>1</v>
      </c>
      <c r="O96" s="679">
        <v>1118</v>
      </c>
      <c r="P96" s="676"/>
      <c r="Q96" s="983">
        <f t="shared" si="19"/>
        <v>2112.2</v>
      </c>
      <c r="R96" s="680"/>
      <c r="S96" s="665"/>
      <c r="T96" s="666"/>
      <c r="U96" s="667"/>
      <c r="V96" s="666"/>
      <c r="W96" s="664">
        <f>SUM(S96:V96)</f>
        <v>0</v>
      </c>
      <c r="Y96" s="763" t="s">
        <v>171</v>
      </c>
      <c r="Z96" s="764">
        <f>Z51+Z57+Z63+Z69+Z75+Z81+Z87</f>
        <v>63</v>
      </c>
      <c r="AA96" s="765">
        <f>AA51+AA57+AA63+AA69+AA75+AA81+AA87</f>
        <v>93717.19</v>
      </c>
    </row>
    <row r="97" spans="1:27" ht="26.25" customHeight="1" thickBot="1">
      <c r="A97" s="621">
        <f t="shared" si="29"/>
        <v>85</v>
      </c>
      <c r="B97" s="671" t="s">
        <v>92</v>
      </c>
      <c r="C97" s="672">
        <v>1</v>
      </c>
      <c r="D97" s="673">
        <v>1011.18</v>
      </c>
      <c r="E97" s="672"/>
      <c r="F97" s="673"/>
      <c r="G97" s="988">
        <f>C97+E97</f>
        <v>1</v>
      </c>
      <c r="H97" s="985">
        <f>D97+F97</f>
        <v>1011.18</v>
      </c>
      <c r="I97" s="672">
        <v>1</v>
      </c>
      <c r="J97" s="676">
        <v>477.6</v>
      </c>
      <c r="K97" s="672"/>
      <c r="L97" s="677"/>
      <c r="M97" s="673"/>
      <c r="N97" s="678">
        <v>1</v>
      </c>
      <c r="O97" s="679">
        <v>1118</v>
      </c>
      <c r="P97" s="676"/>
      <c r="Q97" s="983">
        <f t="shared" si="19"/>
        <v>2606.7799999999997</v>
      </c>
      <c r="R97" s="680"/>
      <c r="S97" s="681"/>
      <c r="T97" s="682"/>
      <c r="U97" s="677"/>
      <c r="V97" s="682"/>
      <c r="W97" s="664">
        <f>SUM(S97:V97)</f>
        <v>0</v>
      </c>
      <c r="Y97" s="766" t="s">
        <v>172</v>
      </c>
      <c r="Z97" s="767">
        <f>Z49+Z96</f>
        <v>334</v>
      </c>
      <c r="AA97" s="768">
        <f>AA49+AA96</f>
        <v>289017.62</v>
      </c>
    </row>
    <row r="98" spans="1:27" ht="18.75" customHeight="1" thickBot="1">
      <c r="A98" s="621">
        <f t="shared" si="29"/>
        <v>86</v>
      </c>
      <c r="B98" s="671" t="s">
        <v>94</v>
      </c>
      <c r="C98" s="672"/>
      <c r="D98" s="673"/>
      <c r="E98" s="672"/>
      <c r="F98" s="673"/>
      <c r="G98" s="988"/>
      <c r="H98" s="985"/>
      <c r="I98" s="672"/>
      <c r="J98" s="676"/>
      <c r="K98" s="672"/>
      <c r="L98" s="677"/>
      <c r="M98" s="673"/>
      <c r="N98" s="678"/>
      <c r="O98" s="679"/>
      <c r="P98" s="676"/>
      <c r="Q98" s="983">
        <f t="shared" si="19"/>
        <v>0</v>
      </c>
      <c r="R98" s="680"/>
      <c r="S98" s="681"/>
      <c r="T98" s="682"/>
      <c r="U98" s="677"/>
      <c r="V98" s="682"/>
      <c r="W98" s="664">
        <f>SUM(S98:V98)</f>
        <v>0</v>
      </c>
      <c r="Y98" s="769" t="s">
        <v>108</v>
      </c>
      <c r="Z98" s="770">
        <v>3</v>
      </c>
      <c r="AA98" s="771">
        <v>1213.43</v>
      </c>
    </row>
    <row r="99" spans="1:27" ht="18.75" customHeight="1" thickBot="1">
      <c r="A99" s="621">
        <f t="shared" si="29"/>
        <v>87</v>
      </c>
      <c r="B99" s="671" t="s">
        <v>95</v>
      </c>
      <c r="C99" s="672"/>
      <c r="D99" s="673"/>
      <c r="E99" s="672"/>
      <c r="F99" s="673"/>
      <c r="G99" s="988"/>
      <c r="H99" s="985"/>
      <c r="I99" s="672"/>
      <c r="J99" s="676"/>
      <c r="K99" s="672"/>
      <c r="L99" s="677"/>
      <c r="M99" s="673"/>
      <c r="N99" s="678"/>
      <c r="O99" s="679"/>
      <c r="P99" s="676"/>
      <c r="Q99" s="983">
        <f t="shared" si="19"/>
        <v>0</v>
      </c>
      <c r="R99" s="680"/>
      <c r="S99" s="681"/>
      <c r="T99" s="682"/>
      <c r="U99" s="677"/>
      <c r="V99" s="682"/>
      <c r="W99" s="664">
        <f>SUM(S99:V99)</f>
        <v>0</v>
      </c>
      <c r="Y99" s="772" t="s">
        <v>159</v>
      </c>
      <c r="Z99" s="773"/>
      <c r="AA99" s="774"/>
    </row>
    <row r="100" spans="1:27" ht="18.75" customHeight="1" thickBot="1">
      <c r="A100" s="621">
        <f t="shared" si="29"/>
        <v>88</v>
      </c>
      <c r="B100" s="707" t="s">
        <v>96</v>
      </c>
      <c r="C100" s="672">
        <v>1</v>
      </c>
      <c r="D100" s="673">
        <v>956.31</v>
      </c>
      <c r="E100" s="672"/>
      <c r="F100" s="673"/>
      <c r="G100" s="988">
        <f>C100+E100</f>
        <v>1</v>
      </c>
      <c r="H100" s="985">
        <f>D100+F100</f>
        <v>956.31</v>
      </c>
      <c r="I100" s="672">
        <v>1</v>
      </c>
      <c r="J100" s="676">
        <v>477.6</v>
      </c>
      <c r="K100" s="672"/>
      <c r="L100" s="677"/>
      <c r="M100" s="673"/>
      <c r="N100" s="678">
        <v>1</v>
      </c>
      <c r="O100" s="679">
        <v>818</v>
      </c>
      <c r="P100" s="676"/>
      <c r="Q100" s="983">
        <f t="shared" si="19"/>
        <v>2251.91</v>
      </c>
      <c r="R100" s="680"/>
      <c r="S100" s="708"/>
      <c r="T100" s="709"/>
      <c r="U100" s="710"/>
      <c r="V100" s="709"/>
      <c r="W100" s="664">
        <f>SUM(S100:V100)</f>
        <v>0</v>
      </c>
      <c r="Y100" s="775" t="s">
        <v>109</v>
      </c>
      <c r="Z100" s="776"/>
      <c r="AA100" s="777"/>
    </row>
    <row r="101" spans="1:27" ht="21" customHeight="1" thickBot="1">
      <c r="A101" s="621">
        <f t="shared" si="29"/>
        <v>89</v>
      </c>
      <c r="B101" s="643" t="s">
        <v>100</v>
      </c>
      <c r="C101" s="644">
        <f aca="true" t="shared" si="35" ref="C101:Q101">SUM(C102:C106)</f>
        <v>7</v>
      </c>
      <c r="D101" s="645">
        <f t="shared" si="35"/>
        <v>6691.94</v>
      </c>
      <c r="E101" s="644">
        <f>SUM(E102:E106)</f>
        <v>0</v>
      </c>
      <c r="F101" s="645">
        <f>SUM(F102:F106)</f>
        <v>0</v>
      </c>
      <c r="G101" s="644">
        <f t="shared" si="35"/>
        <v>7</v>
      </c>
      <c r="H101" s="645">
        <f t="shared" si="35"/>
        <v>6691.94</v>
      </c>
      <c r="I101" s="644">
        <f t="shared" si="35"/>
        <v>3</v>
      </c>
      <c r="J101" s="645">
        <f t="shared" si="35"/>
        <v>2029.8</v>
      </c>
      <c r="K101" s="644">
        <f t="shared" si="35"/>
        <v>0</v>
      </c>
      <c r="L101" s="647">
        <f t="shared" si="35"/>
        <v>0</v>
      </c>
      <c r="M101" s="645">
        <f t="shared" si="35"/>
        <v>0</v>
      </c>
      <c r="N101" s="644">
        <f t="shared" si="35"/>
        <v>7</v>
      </c>
      <c r="O101" s="647">
        <f t="shared" si="35"/>
        <v>7631.64</v>
      </c>
      <c r="P101" s="645">
        <f t="shared" si="35"/>
        <v>0</v>
      </c>
      <c r="Q101" s="703">
        <f t="shared" si="35"/>
        <v>16353.380000000001</v>
      </c>
      <c r="R101" s="649"/>
      <c r="S101" s="650">
        <f>SUM(S102:S106)</f>
        <v>0</v>
      </c>
      <c r="T101" s="655">
        <f>SUM(T102:T106)</f>
        <v>0</v>
      </c>
      <c r="U101" s="647">
        <f>SUM(U102:U106)</f>
        <v>0</v>
      </c>
      <c r="V101" s="655">
        <f>SUM(V102:V106)</f>
        <v>0</v>
      </c>
      <c r="W101" s="703">
        <f>SUM(W102:W106)</f>
        <v>0</v>
      </c>
      <c r="Y101" s="778" t="s">
        <v>110</v>
      </c>
      <c r="Z101" s="779"/>
      <c r="AA101" s="780"/>
    </row>
    <row r="102" spans="1:27" ht="18.75" customHeight="1" thickBot="1">
      <c r="A102" s="621">
        <f t="shared" si="29"/>
        <v>90</v>
      </c>
      <c r="B102" s="715" t="s">
        <v>101</v>
      </c>
      <c r="C102" s="672"/>
      <c r="D102" s="673"/>
      <c r="E102" s="672"/>
      <c r="F102" s="673"/>
      <c r="G102" s="988"/>
      <c r="H102" s="985"/>
      <c r="I102" s="672"/>
      <c r="J102" s="676"/>
      <c r="K102" s="672"/>
      <c r="L102" s="677"/>
      <c r="M102" s="673"/>
      <c r="N102" s="678"/>
      <c r="O102" s="679"/>
      <c r="P102" s="676"/>
      <c r="Q102" s="983">
        <f t="shared" si="19"/>
        <v>0</v>
      </c>
      <c r="R102" s="680"/>
      <c r="S102" s="665"/>
      <c r="T102" s="666"/>
      <c r="U102" s="667"/>
      <c r="V102" s="666"/>
      <c r="W102" s="664">
        <f>SUM(S102:V102)</f>
        <v>0</v>
      </c>
      <c r="Y102" s="778" t="s">
        <v>111</v>
      </c>
      <c r="Z102" s="779"/>
      <c r="AA102" s="780"/>
    </row>
    <row r="103" spans="1:27" ht="18.75" customHeight="1" thickBot="1">
      <c r="A103" s="621">
        <f t="shared" si="29"/>
        <v>91</v>
      </c>
      <c r="B103" s="671" t="s">
        <v>102</v>
      </c>
      <c r="C103" s="672"/>
      <c r="D103" s="673"/>
      <c r="E103" s="672"/>
      <c r="F103" s="673"/>
      <c r="G103" s="988"/>
      <c r="H103" s="985"/>
      <c r="I103" s="672"/>
      <c r="J103" s="676"/>
      <c r="K103" s="672"/>
      <c r="L103" s="677"/>
      <c r="M103" s="673"/>
      <c r="N103" s="678"/>
      <c r="O103" s="679"/>
      <c r="P103" s="676"/>
      <c r="Q103" s="983">
        <f t="shared" si="19"/>
        <v>0</v>
      </c>
      <c r="R103" s="680"/>
      <c r="S103" s="681"/>
      <c r="T103" s="682"/>
      <c r="U103" s="677"/>
      <c r="V103" s="682"/>
      <c r="W103" s="664">
        <f>SUM(S103:V103)</f>
        <v>0</v>
      </c>
      <c r="Y103" s="781" t="s">
        <v>112</v>
      </c>
      <c r="Z103" s="776"/>
      <c r="AA103" s="777"/>
    </row>
    <row r="104" spans="1:27" ht="26.25" customHeight="1" thickBot="1">
      <c r="A104" s="621">
        <f t="shared" si="29"/>
        <v>92</v>
      </c>
      <c r="B104" s="671" t="s">
        <v>103</v>
      </c>
      <c r="C104" s="672"/>
      <c r="D104" s="673"/>
      <c r="E104" s="672"/>
      <c r="F104" s="673"/>
      <c r="G104" s="988"/>
      <c r="H104" s="985"/>
      <c r="I104" s="672"/>
      <c r="J104" s="676"/>
      <c r="K104" s="672"/>
      <c r="L104" s="677"/>
      <c r="M104" s="673"/>
      <c r="N104" s="678"/>
      <c r="O104" s="679"/>
      <c r="P104" s="676"/>
      <c r="Q104" s="983">
        <f t="shared" si="19"/>
        <v>0</v>
      </c>
      <c r="R104" s="680"/>
      <c r="S104" s="681"/>
      <c r="T104" s="682"/>
      <c r="U104" s="677"/>
      <c r="V104" s="682"/>
      <c r="W104" s="664">
        <f>SUM(S104:V104)</f>
        <v>0</v>
      </c>
      <c r="Y104" s="782" t="s">
        <v>113</v>
      </c>
      <c r="Z104" s="783">
        <f>SUM(Z97:Z103)</f>
        <v>337</v>
      </c>
      <c r="AA104" s="699">
        <f>SUM(AA97:AA103)</f>
        <v>290231.05</v>
      </c>
    </row>
    <row r="105" spans="1:23" ht="18.75" customHeight="1">
      <c r="A105" s="621">
        <f t="shared" si="29"/>
        <v>93</v>
      </c>
      <c r="B105" s="671" t="s">
        <v>91</v>
      </c>
      <c r="C105" s="672">
        <v>1</v>
      </c>
      <c r="D105" s="673">
        <v>1008.91</v>
      </c>
      <c r="E105" s="672"/>
      <c r="F105" s="673"/>
      <c r="G105" s="988">
        <f>C105+E105</f>
        <v>1</v>
      </c>
      <c r="H105" s="985">
        <f>D105+F105</f>
        <v>1008.91</v>
      </c>
      <c r="I105" s="672"/>
      <c r="J105" s="676"/>
      <c r="K105" s="672"/>
      <c r="L105" s="677"/>
      <c r="M105" s="673"/>
      <c r="N105" s="678">
        <v>1</v>
      </c>
      <c r="O105" s="679">
        <v>1118</v>
      </c>
      <c r="P105" s="676"/>
      <c r="Q105" s="983">
        <f t="shared" si="19"/>
        <v>2126.91</v>
      </c>
      <c r="R105" s="680"/>
      <c r="S105" s="681"/>
      <c r="T105" s="682"/>
      <c r="U105" s="677"/>
      <c r="V105" s="682"/>
      <c r="W105" s="664">
        <f>SUM(S105:V105)</f>
        <v>0</v>
      </c>
    </row>
    <row r="106" spans="1:27" ht="18.75" customHeight="1" thickBot="1">
      <c r="A106" s="621">
        <f t="shared" si="29"/>
        <v>94</v>
      </c>
      <c r="B106" s="686" t="s">
        <v>92</v>
      </c>
      <c r="C106" s="672">
        <v>6</v>
      </c>
      <c r="D106" s="673">
        <v>5683.03</v>
      </c>
      <c r="E106" s="672"/>
      <c r="F106" s="673"/>
      <c r="G106" s="988">
        <f>C106+E106</f>
        <v>6</v>
      </c>
      <c r="H106" s="985">
        <f>D106+F106</f>
        <v>5683.03</v>
      </c>
      <c r="I106" s="672">
        <v>3</v>
      </c>
      <c r="J106" s="676">
        <v>2029.8</v>
      </c>
      <c r="K106" s="672"/>
      <c r="L106" s="677"/>
      <c r="M106" s="673"/>
      <c r="N106" s="678">
        <v>6</v>
      </c>
      <c r="O106" s="679">
        <v>6513.64</v>
      </c>
      <c r="P106" s="676"/>
      <c r="Q106" s="983">
        <f t="shared" si="19"/>
        <v>14226.470000000001</v>
      </c>
      <c r="R106" s="680"/>
      <c r="S106" s="708"/>
      <c r="T106" s="709"/>
      <c r="U106" s="710"/>
      <c r="V106" s="709"/>
      <c r="W106" s="664">
        <f>SUM(S106:V106)</f>
        <v>0</v>
      </c>
      <c r="Y106" s="784"/>
      <c r="Z106" s="785"/>
      <c r="AA106" s="786"/>
    </row>
    <row r="107" spans="1:27" ht="21" customHeight="1" thickBot="1">
      <c r="A107" s="621">
        <f t="shared" si="29"/>
        <v>95</v>
      </c>
      <c r="B107" s="643" t="s">
        <v>104</v>
      </c>
      <c r="C107" s="644">
        <f aca="true" t="shared" si="36" ref="C107:Q107">SUM(C108:C112)</f>
        <v>28</v>
      </c>
      <c r="D107" s="645">
        <f t="shared" si="36"/>
        <v>26457.29</v>
      </c>
      <c r="E107" s="644">
        <f>SUM(E108:E112)</f>
        <v>0</v>
      </c>
      <c r="F107" s="645">
        <f>SUM(F108:F112)</f>
        <v>0</v>
      </c>
      <c r="G107" s="644">
        <f t="shared" si="36"/>
        <v>28</v>
      </c>
      <c r="H107" s="645">
        <f t="shared" si="36"/>
        <v>26457.29</v>
      </c>
      <c r="I107" s="644">
        <f t="shared" si="36"/>
        <v>0</v>
      </c>
      <c r="J107" s="645">
        <f t="shared" si="36"/>
        <v>0</v>
      </c>
      <c r="K107" s="644">
        <f t="shared" si="36"/>
        <v>0</v>
      </c>
      <c r="L107" s="647">
        <f t="shared" si="36"/>
        <v>0</v>
      </c>
      <c r="M107" s="645">
        <f t="shared" si="36"/>
        <v>0</v>
      </c>
      <c r="N107" s="644">
        <f t="shared" si="36"/>
        <v>26</v>
      </c>
      <c r="O107" s="647">
        <f t="shared" si="36"/>
        <v>28094.92</v>
      </c>
      <c r="P107" s="645">
        <f t="shared" si="36"/>
        <v>0</v>
      </c>
      <c r="Q107" s="703">
        <f t="shared" si="36"/>
        <v>54552.20999999999</v>
      </c>
      <c r="R107" s="649"/>
      <c r="S107" s="650">
        <f>SUM(S108:S112)</f>
        <v>0</v>
      </c>
      <c r="T107" s="655">
        <f>SUM(T108:T112)</f>
        <v>0</v>
      </c>
      <c r="U107" s="647">
        <f>SUM(U108:U112)</f>
        <v>0</v>
      </c>
      <c r="V107" s="655">
        <f>SUM(V108:V112)</f>
        <v>0</v>
      </c>
      <c r="W107" s="703">
        <f>SUM(W108:W112)</f>
        <v>0</v>
      </c>
      <c r="Y107" s="784"/>
      <c r="Z107" s="785"/>
      <c r="AA107" s="786"/>
    </row>
    <row r="108" spans="1:27" ht="18.75" customHeight="1">
      <c r="A108" s="621">
        <f t="shared" si="29"/>
        <v>96</v>
      </c>
      <c r="B108" s="715" t="s">
        <v>101</v>
      </c>
      <c r="C108" s="672"/>
      <c r="D108" s="673"/>
      <c r="E108" s="672"/>
      <c r="F108" s="673"/>
      <c r="G108" s="988"/>
      <c r="H108" s="985"/>
      <c r="I108" s="672"/>
      <c r="J108" s="676"/>
      <c r="K108" s="672"/>
      <c r="L108" s="677"/>
      <c r="M108" s="673"/>
      <c r="N108" s="678"/>
      <c r="O108" s="679"/>
      <c r="P108" s="676"/>
      <c r="Q108" s="983">
        <f t="shared" si="19"/>
        <v>0</v>
      </c>
      <c r="R108" s="680"/>
      <c r="S108" s="665"/>
      <c r="T108" s="666"/>
      <c r="U108" s="667"/>
      <c r="V108" s="666"/>
      <c r="W108" s="664">
        <f>SUM(S108:V108)</f>
        <v>0</v>
      </c>
      <c r="Y108" s="784"/>
      <c r="Z108" s="785"/>
      <c r="AA108" s="786"/>
    </row>
    <row r="109" spans="1:27" ht="18.75" customHeight="1">
      <c r="A109" s="621">
        <f t="shared" si="29"/>
        <v>97</v>
      </c>
      <c r="B109" s="671" t="s">
        <v>102</v>
      </c>
      <c r="C109" s="672"/>
      <c r="D109" s="673"/>
      <c r="E109" s="672"/>
      <c r="F109" s="673"/>
      <c r="G109" s="988"/>
      <c r="H109" s="985"/>
      <c r="I109" s="672"/>
      <c r="J109" s="676"/>
      <c r="K109" s="672"/>
      <c r="L109" s="677"/>
      <c r="M109" s="673"/>
      <c r="N109" s="678"/>
      <c r="O109" s="679"/>
      <c r="P109" s="676"/>
      <c r="Q109" s="983">
        <f t="shared" si="19"/>
        <v>0</v>
      </c>
      <c r="R109" s="680"/>
      <c r="S109" s="681"/>
      <c r="T109" s="682"/>
      <c r="U109" s="677"/>
      <c r="V109" s="682"/>
      <c r="W109" s="664">
        <f>SUM(S109:V109)</f>
        <v>0</v>
      </c>
      <c r="Y109" s="784"/>
      <c r="Z109" s="785"/>
      <c r="AA109" s="786"/>
    </row>
    <row r="110" spans="1:27" ht="18.75" customHeight="1">
      <c r="A110" s="621">
        <f t="shared" si="29"/>
        <v>98</v>
      </c>
      <c r="B110" s="671" t="s">
        <v>103</v>
      </c>
      <c r="C110" s="672"/>
      <c r="D110" s="673"/>
      <c r="E110" s="672"/>
      <c r="F110" s="673"/>
      <c r="G110" s="988"/>
      <c r="H110" s="985"/>
      <c r="I110" s="672"/>
      <c r="J110" s="676"/>
      <c r="K110" s="672"/>
      <c r="L110" s="677"/>
      <c r="M110" s="673"/>
      <c r="N110" s="678"/>
      <c r="O110" s="679"/>
      <c r="P110" s="676"/>
      <c r="Q110" s="983">
        <f t="shared" si="19"/>
        <v>0</v>
      </c>
      <c r="R110" s="680"/>
      <c r="S110" s="681"/>
      <c r="T110" s="682"/>
      <c r="U110" s="677"/>
      <c r="V110" s="682"/>
      <c r="W110" s="664">
        <f>SUM(S110:V110)</f>
        <v>0</v>
      </c>
      <c r="Y110" s="784"/>
      <c r="Z110" s="785"/>
      <c r="AA110" s="786"/>
    </row>
    <row r="111" spans="1:27" ht="18.75" customHeight="1">
      <c r="A111" s="621">
        <f t="shared" si="29"/>
        <v>99</v>
      </c>
      <c r="B111" s="671" t="s">
        <v>91</v>
      </c>
      <c r="C111" s="672">
        <v>4</v>
      </c>
      <c r="D111" s="673">
        <v>3852.95</v>
      </c>
      <c r="E111" s="672"/>
      <c r="F111" s="673"/>
      <c r="G111" s="988">
        <f>C111+E111</f>
        <v>4</v>
      </c>
      <c r="H111" s="985">
        <f>D111+F111</f>
        <v>3852.95</v>
      </c>
      <c r="I111" s="672"/>
      <c r="J111" s="676"/>
      <c r="K111" s="672"/>
      <c r="L111" s="677"/>
      <c r="M111" s="673"/>
      <c r="N111" s="678">
        <v>4</v>
      </c>
      <c r="O111" s="679">
        <v>4002</v>
      </c>
      <c r="P111" s="676"/>
      <c r="Q111" s="983">
        <f t="shared" si="19"/>
        <v>7854.95</v>
      </c>
      <c r="R111" s="680"/>
      <c r="S111" s="681"/>
      <c r="T111" s="682"/>
      <c r="U111" s="677"/>
      <c r="V111" s="682"/>
      <c r="W111" s="664">
        <f>SUM(S111:V111)</f>
        <v>0</v>
      </c>
      <c r="Y111" s="784"/>
      <c r="Z111" s="785"/>
      <c r="AA111" s="786"/>
    </row>
    <row r="112" spans="1:27" ht="18.75" customHeight="1" thickBot="1">
      <c r="A112" s="621">
        <f t="shared" si="29"/>
        <v>100</v>
      </c>
      <c r="B112" s="686" t="s">
        <v>92</v>
      </c>
      <c r="C112" s="672">
        <v>24</v>
      </c>
      <c r="D112" s="673">
        <v>22604.34</v>
      </c>
      <c r="E112" s="672"/>
      <c r="F112" s="673"/>
      <c r="G112" s="988">
        <f>C112+E112</f>
        <v>24</v>
      </c>
      <c r="H112" s="985">
        <f>D112+F112</f>
        <v>22604.34</v>
      </c>
      <c r="I112" s="672"/>
      <c r="J112" s="676"/>
      <c r="K112" s="672"/>
      <c r="L112" s="677"/>
      <c r="M112" s="673"/>
      <c r="N112" s="678">
        <v>22</v>
      </c>
      <c r="O112" s="679">
        <v>24092.92</v>
      </c>
      <c r="P112" s="676"/>
      <c r="Q112" s="983">
        <f t="shared" si="19"/>
        <v>46697.259999999995</v>
      </c>
      <c r="R112" s="680"/>
      <c r="S112" s="708"/>
      <c r="T112" s="709"/>
      <c r="U112" s="710"/>
      <c r="V112" s="709"/>
      <c r="W112" s="664">
        <f>SUM(S112:V112)</f>
        <v>0</v>
      </c>
      <c r="Y112" s="784"/>
      <c r="Z112" s="785"/>
      <c r="AA112" s="786"/>
    </row>
    <row r="113" spans="1:27" ht="30" customHeight="1" thickBot="1">
      <c r="A113" s="621">
        <f t="shared" si="29"/>
        <v>101</v>
      </c>
      <c r="B113" s="643" t="s">
        <v>164</v>
      </c>
      <c r="C113" s="644">
        <f>SUM(C114:C121)</f>
        <v>32</v>
      </c>
      <c r="D113" s="645">
        <f>SUM(D114:D121)</f>
        <v>30177.47</v>
      </c>
      <c r="E113" s="644">
        <f>SUM(E114:E121)</f>
        <v>0</v>
      </c>
      <c r="F113" s="645">
        <f>SUM(F114:F121)</f>
        <v>0</v>
      </c>
      <c r="G113" s="644">
        <f aca="true" t="shared" si="37" ref="G113:Q113">SUM(G114:G121)</f>
        <v>32</v>
      </c>
      <c r="H113" s="645">
        <f t="shared" si="37"/>
        <v>30177.47</v>
      </c>
      <c r="I113" s="644">
        <f t="shared" si="37"/>
        <v>26</v>
      </c>
      <c r="J113" s="655">
        <f t="shared" si="37"/>
        <v>10487.3</v>
      </c>
      <c r="K113" s="644">
        <f t="shared" si="37"/>
        <v>0</v>
      </c>
      <c r="L113" s="647">
        <f t="shared" si="37"/>
        <v>0</v>
      </c>
      <c r="M113" s="645">
        <f t="shared" si="37"/>
        <v>0</v>
      </c>
      <c r="N113" s="644">
        <f t="shared" si="37"/>
        <v>31</v>
      </c>
      <c r="O113" s="648">
        <f t="shared" si="37"/>
        <v>33609.28</v>
      </c>
      <c r="P113" s="655">
        <f t="shared" si="37"/>
        <v>0</v>
      </c>
      <c r="Q113" s="703">
        <f t="shared" si="37"/>
        <v>74274.05</v>
      </c>
      <c r="R113" s="680"/>
      <c r="S113" s="650">
        <f>SUM(S114:S121)</f>
        <v>0</v>
      </c>
      <c r="T113" s="655">
        <f>SUM(T114:T121)</f>
        <v>0</v>
      </c>
      <c r="U113" s="647">
        <f>SUM(U114:U121)</f>
        <v>0</v>
      </c>
      <c r="V113" s="655">
        <f>SUM(V114:V121)</f>
        <v>0</v>
      </c>
      <c r="W113" s="703">
        <f>SUM(W114:W121)</f>
        <v>0</v>
      </c>
      <c r="Y113" s="784"/>
      <c r="Z113" s="785"/>
      <c r="AA113" s="786"/>
    </row>
    <row r="114" spans="1:27" ht="18.75" customHeight="1">
      <c r="A114" s="621">
        <f t="shared" si="29"/>
        <v>102</v>
      </c>
      <c r="B114" s="715" t="s">
        <v>101</v>
      </c>
      <c r="C114" s="672"/>
      <c r="D114" s="673"/>
      <c r="E114" s="672"/>
      <c r="F114" s="673"/>
      <c r="G114" s="988"/>
      <c r="H114" s="985"/>
      <c r="I114" s="672"/>
      <c r="J114" s="676"/>
      <c r="K114" s="672"/>
      <c r="L114" s="677"/>
      <c r="M114" s="673"/>
      <c r="N114" s="678"/>
      <c r="O114" s="679"/>
      <c r="P114" s="676"/>
      <c r="Q114" s="983">
        <f t="shared" si="19"/>
        <v>0</v>
      </c>
      <c r="R114" s="680"/>
      <c r="S114" s="665"/>
      <c r="T114" s="666"/>
      <c r="U114" s="667"/>
      <c r="V114" s="666"/>
      <c r="W114" s="664">
        <f aca="true" t="shared" si="38" ref="W114:W121">SUM(S114:V114)</f>
        <v>0</v>
      </c>
      <c r="Y114" s="784"/>
      <c r="Z114" s="785"/>
      <c r="AA114" s="786"/>
    </row>
    <row r="115" spans="1:27" ht="18.75" customHeight="1">
      <c r="A115" s="621">
        <f t="shared" si="29"/>
        <v>103</v>
      </c>
      <c r="B115" s="671" t="s">
        <v>102</v>
      </c>
      <c r="C115" s="672"/>
      <c r="D115" s="673"/>
      <c r="E115" s="672"/>
      <c r="F115" s="673"/>
      <c r="G115" s="988"/>
      <c r="H115" s="985"/>
      <c r="I115" s="672"/>
      <c r="J115" s="676"/>
      <c r="K115" s="672"/>
      <c r="L115" s="677"/>
      <c r="M115" s="673"/>
      <c r="N115" s="678"/>
      <c r="O115" s="679"/>
      <c r="P115" s="676"/>
      <c r="Q115" s="983">
        <f t="shared" si="19"/>
        <v>0</v>
      </c>
      <c r="R115" s="680"/>
      <c r="S115" s="681"/>
      <c r="T115" s="682"/>
      <c r="U115" s="677"/>
      <c r="V115" s="682"/>
      <c r="W115" s="664">
        <f t="shared" si="38"/>
        <v>0</v>
      </c>
      <c r="Y115" s="784"/>
      <c r="Z115" s="785"/>
      <c r="AA115" s="786"/>
    </row>
    <row r="116" spans="1:27" ht="18.75" customHeight="1">
      <c r="A116" s="621">
        <f t="shared" si="29"/>
        <v>104</v>
      </c>
      <c r="B116" s="671" t="s">
        <v>103</v>
      </c>
      <c r="C116" s="672">
        <v>1</v>
      </c>
      <c r="D116" s="673">
        <v>979.59</v>
      </c>
      <c r="E116" s="672"/>
      <c r="F116" s="673"/>
      <c r="G116" s="988">
        <f aca="true" t="shared" si="39" ref="G116:H118">C116+E116</f>
        <v>1</v>
      </c>
      <c r="H116" s="985">
        <f t="shared" si="39"/>
        <v>979.59</v>
      </c>
      <c r="I116" s="672">
        <v>1</v>
      </c>
      <c r="J116" s="676">
        <v>517.4</v>
      </c>
      <c r="K116" s="672"/>
      <c r="L116" s="677"/>
      <c r="M116" s="673"/>
      <c r="N116" s="678">
        <v>1</v>
      </c>
      <c r="O116" s="679">
        <v>1088</v>
      </c>
      <c r="P116" s="676"/>
      <c r="Q116" s="983">
        <f aca="true" t="shared" si="40" ref="Q116:Q121">H116+J116+L116+M116+O116+P116</f>
        <v>2584.99</v>
      </c>
      <c r="R116" s="680"/>
      <c r="S116" s="681"/>
      <c r="T116" s="682"/>
      <c r="U116" s="677"/>
      <c r="V116" s="682"/>
      <c r="W116" s="664">
        <f t="shared" si="38"/>
        <v>0</v>
      </c>
      <c r="Y116" s="784"/>
      <c r="Z116" s="785"/>
      <c r="AA116" s="786"/>
    </row>
    <row r="117" spans="1:27" ht="18.75" customHeight="1">
      <c r="A117" s="621">
        <f t="shared" si="29"/>
        <v>105</v>
      </c>
      <c r="B117" s="671" t="s">
        <v>91</v>
      </c>
      <c r="C117" s="672">
        <v>3</v>
      </c>
      <c r="D117" s="673">
        <v>2993.23</v>
      </c>
      <c r="E117" s="672"/>
      <c r="F117" s="673"/>
      <c r="G117" s="988">
        <f t="shared" si="39"/>
        <v>3</v>
      </c>
      <c r="H117" s="985">
        <f t="shared" si="39"/>
        <v>2993.23</v>
      </c>
      <c r="I117" s="672">
        <v>3</v>
      </c>
      <c r="J117" s="676">
        <v>1034.8</v>
      </c>
      <c r="K117" s="672"/>
      <c r="L117" s="677"/>
      <c r="M117" s="673"/>
      <c r="N117" s="678">
        <v>3</v>
      </c>
      <c r="O117" s="679">
        <v>3174</v>
      </c>
      <c r="P117" s="676"/>
      <c r="Q117" s="983">
        <f t="shared" si="40"/>
        <v>7202.03</v>
      </c>
      <c r="R117" s="680"/>
      <c r="S117" s="681"/>
      <c r="T117" s="682"/>
      <c r="U117" s="677"/>
      <c r="V117" s="682"/>
      <c r="W117" s="664">
        <f t="shared" si="38"/>
        <v>0</v>
      </c>
      <c r="Y117" s="784"/>
      <c r="Z117" s="785"/>
      <c r="AA117" s="786"/>
    </row>
    <row r="118" spans="1:27" ht="18.75" customHeight="1">
      <c r="A118" s="621">
        <f t="shared" si="29"/>
        <v>106</v>
      </c>
      <c r="B118" s="671" t="s">
        <v>92</v>
      </c>
      <c r="C118" s="672">
        <v>28</v>
      </c>
      <c r="D118" s="673">
        <v>26204.65</v>
      </c>
      <c r="E118" s="672"/>
      <c r="F118" s="673"/>
      <c r="G118" s="988">
        <f t="shared" si="39"/>
        <v>28</v>
      </c>
      <c r="H118" s="985">
        <f t="shared" si="39"/>
        <v>26204.65</v>
      </c>
      <c r="I118" s="672">
        <v>22</v>
      </c>
      <c r="J118" s="676">
        <v>8935.1</v>
      </c>
      <c r="K118" s="672"/>
      <c r="L118" s="677"/>
      <c r="M118" s="673"/>
      <c r="N118" s="678">
        <v>27</v>
      </c>
      <c r="O118" s="679">
        <v>29347.28</v>
      </c>
      <c r="P118" s="676"/>
      <c r="Q118" s="983">
        <f t="shared" si="40"/>
        <v>64487.03</v>
      </c>
      <c r="R118" s="680"/>
      <c r="S118" s="681"/>
      <c r="T118" s="682"/>
      <c r="U118" s="677"/>
      <c r="V118" s="682"/>
      <c r="W118" s="664">
        <f t="shared" si="38"/>
        <v>0</v>
      </c>
      <c r="Y118" s="784"/>
      <c r="Z118" s="785"/>
      <c r="AA118" s="786"/>
    </row>
    <row r="119" spans="1:27" ht="18.75" customHeight="1">
      <c r="A119" s="621">
        <f t="shared" si="29"/>
        <v>107</v>
      </c>
      <c r="B119" s="671" t="s">
        <v>94</v>
      </c>
      <c r="C119" s="672"/>
      <c r="D119" s="673"/>
      <c r="E119" s="672"/>
      <c r="F119" s="673"/>
      <c r="G119" s="988"/>
      <c r="H119" s="985"/>
      <c r="I119" s="672"/>
      <c r="J119" s="676"/>
      <c r="K119" s="672"/>
      <c r="L119" s="677"/>
      <c r="M119" s="673"/>
      <c r="N119" s="678"/>
      <c r="O119" s="679"/>
      <c r="P119" s="676"/>
      <c r="Q119" s="983">
        <f t="shared" si="40"/>
        <v>0</v>
      </c>
      <c r="R119" s="680"/>
      <c r="S119" s="681"/>
      <c r="T119" s="682"/>
      <c r="U119" s="677"/>
      <c r="V119" s="682"/>
      <c r="W119" s="664">
        <f t="shared" si="38"/>
        <v>0</v>
      </c>
      <c r="Y119" s="784"/>
      <c r="Z119" s="785"/>
      <c r="AA119" s="786"/>
    </row>
    <row r="120" spans="1:27" ht="18.75" customHeight="1">
      <c r="A120" s="621">
        <f t="shared" si="29"/>
        <v>108</v>
      </c>
      <c r="B120" s="671" t="s">
        <v>95</v>
      </c>
      <c r="C120" s="672"/>
      <c r="D120" s="673"/>
      <c r="E120" s="672"/>
      <c r="F120" s="673"/>
      <c r="G120" s="988"/>
      <c r="H120" s="985"/>
      <c r="I120" s="672"/>
      <c r="J120" s="676"/>
      <c r="K120" s="672"/>
      <c r="L120" s="677"/>
      <c r="M120" s="673"/>
      <c r="N120" s="678"/>
      <c r="O120" s="679"/>
      <c r="P120" s="676"/>
      <c r="Q120" s="983">
        <f t="shared" si="40"/>
        <v>0</v>
      </c>
      <c r="R120" s="680"/>
      <c r="S120" s="681"/>
      <c r="T120" s="682"/>
      <c r="U120" s="677"/>
      <c r="V120" s="682"/>
      <c r="W120" s="664">
        <f t="shared" si="38"/>
        <v>0</v>
      </c>
      <c r="Y120" s="784"/>
      <c r="Z120" s="785"/>
      <c r="AA120" s="786"/>
    </row>
    <row r="121" spans="1:27" ht="18.75" customHeight="1" thickBot="1">
      <c r="A121" s="621">
        <f t="shared" si="29"/>
        <v>109</v>
      </c>
      <c r="B121" s="686" t="s">
        <v>96</v>
      </c>
      <c r="C121" s="672"/>
      <c r="D121" s="673"/>
      <c r="E121" s="672"/>
      <c r="F121" s="673"/>
      <c r="G121" s="988"/>
      <c r="H121" s="985"/>
      <c r="I121" s="672"/>
      <c r="J121" s="676"/>
      <c r="K121" s="672"/>
      <c r="L121" s="677"/>
      <c r="M121" s="673"/>
      <c r="N121" s="678"/>
      <c r="O121" s="679"/>
      <c r="P121" s="676"/>
      <c r="Q121" s="983">
        <f t="shared" si="40"/>
        <v>0</v>
      </c>
      <c r="R121" s="680"/>
      <c r="S121" s="708"/>
      <c r="T121" s="709"/>
      <c r="U121" s="710"/>
      <c r="V121" s="709"/>
      <c r="W121" s="664">
        <f t="shared" si="38"/>
        <v>0</v>
      </c>
      <c r="Y121" s="784"/>
      <c r="Z121" s="785"/>
      <c r="AA121" s="786"/>
    </row>
    <row r="122" spans="1:27" s="876" customFormat="1" ht="26.25" customHeight="1" thickBot="1">
      <c r="A122" s="876">
        <f t="shared" si="29"/>
        <v>110</v>
      </c>
      <c r="B122" s="787" t="s">
        <v>171</v>
      </c>
      <c r="C122" s="788">
        <f>+C113+C107+C101+C95+C89+C83+C77+C71+C65+C58+C51</f>
        <v>614</v>
      </c>
      <c r="D122" s="789">
        <f>+D113+D107+D101+D95+D89+D83+D77+D71+D65+D58+D51</f>
        <v>599017.9099999999</v>
      </c>
      <c r="E122" s="788">
        <f>+E113+E107+E101+E95+E89+E83+E77+E71+E65+E58+E51</f>
        <v>3</v>
      </c>
      <c r="F122" s="789">
        <f>+F113+F107+F101+F95+F89+F83+F77+F71+F65+F58+F51</f>
        <v>6750.790000000001</v>
      </c>
      <c r="G122" s="788">
        <f aca="true" t="shared" si="41" ref="G122:Q122">+G113+G107+G101+G95+G89+G83+G77+G71+G65+G58+G51</f>
        <v>617</v>
      </c>
      <c r="H122" s="789">
        <f t="shared" si="41"/>
        <v>605768.7000000001</v>
      </c>
      <c r="I122" s="788">
        <f t="shared" si="41"/>
        <v>446</v>
      </c>
      <c r="J122" s="790">
        <f t="shared" si="41"/>
        <v>222139.05</v>
      </c>
      <c r="K122" s="788">
        <f t="shared" si="41"/>
        <v>0</v>
      </c>
      <c r="L122" s="791">
        <f t="shared" si="41"/>
        <v>0</v>
      </c>
      <c r="M122" s="789">
        <f t="shared" si="41"/>
        <v>0</v>
      </c>
      <c r="N122" s="788">
        <f t="shared" si="41"/>
        <v>646</v>
      </c>
      <c r="O122" s="792">
        <f t="shared" si="41"/>
        <v>683343.78</v>
      </c>
      <c r="P122" s="790">
        <f t="shared" si="41"/>
        <v>0</v>
      </c>
      <c r="Q122" s="791">
        <f t="shared" si="41"/>
        <v>1511251.5299999998</v>
      </c>
      <c r="R122" s="885"/>
      <c r="S122" s="794">
        <f>+S113+S107+S101+S95+S89+S83+S77+S71+S65+S58+S51</f>
        <v>0</v>
      </c>
      <c r="T122" s="790">
        <f>+T113+T107+T101+T95+T89+T83+T77+T71+T65+T58+T51</f>
        <v>0</v>
      </c>
      <c r="U122" s="791">
        <f>+U113+U107+U101+U95+U89+U83+U77+U71+U65+U58+U51</f>
        <v>0</v>
      </c>
      <c r="V122" s="790">
        <f>+V113+V107+V101+V95+V89+V83+V77+V71+V65+V58+V51</f>
        <v>0</v>
      </c>
      <c r="W122" s="731">
        <f>+W113+W107+W101+W95+W89+W83+W77+W71+W65+W58+W51</f>
        <v>0</v>
      </c>
      <c r="Y122" s="886"/>
      <c r="Z122" s="887"/>
      <c r="AA122" s="888"/>
    </row>
    <row r="123" spans="1:27" s="876" customFormat="1" ht="23.25" customHeight="1" thickBot="1">
      <c r="A123" s="876">
        <f t="shared" si="29"/>
        <v>111</v>
      </c>
      <c r="B123" s="795" t="s">
        <v>172</v>
      </c>
      <c r="C123" s="796">
        <f aca="true" t="shared" si="42" ref="C123:Q123">C49+C122</f>
        <v>736</v>
      </c>
      <c r="D123" s="797">
        <f t="shared" si="42"/>
        <v>692652.1399999999</v>
      </c>
      <c r="E123" s="796">
        <f>E49+E122</f>
        <v>3</v>
      </c>
      <c r="F123" s="797">
        <f>F49+F122</f>
        <v>6750.790000000001</v>
      </c>
      <c r="G123" s="796">
        <f t="shared" si="42"/>
        <v>739</v>
      </c>
      <c r="H123" s="797">
        <f t="shared" si="42"/>
        <v>699402.93</v>
      </c>
      <c r="I123" s="796">
        <f t="shared" si="42"/>
        <v>446</v>
      </c>
      <c r="J123" s="798">
        <f t="shared" si="42"/>
        <v>222139.05</v>
      </c>
      <c r="K123" s="799">
        <f t="shared" si="42"/>
        <v>76</v>
      </c>
      <c r="L123" s="800">
        <f t="shared" si="42"/>
        <v>123344.40999999999</v>
      </c>
      <c r="M123" s="801">
        <f t="shared" si="42"/>
        <v>0</v>
      </c>
      <c r="N123" s="799">
        <f t="shared" si="42"/>
        <v>646</v>
      </c>
      <c r="O123" s="802">
        <f t="shared" si="42"/>
        <v>683343.78</v>
      </c>
      <c r="P123" s="803">
        <f t="shared" si="42"/>
        <v>0</v>
      </c>
      <c r="Q123" s="801">
        <f t="shared" si="42"/>
        <v>1728230.1699999997</v>
      </c>
      <c r="R123" s="885"/>
      <c r="S123" s="804">
        <f>S49+S122</f>
        <v>0</v>
      </c>
      <c r="T123" s="803">
        <f>T49+T122</f>
        <v>0</v>
      </c>
      <c r="U123" s="800">
        <f>U49+U122</f>
        <v>0</v>
      </c>
      <c r="V123" s="803">
        <f>V49+V122</f>
        <v>0</v>
      </c>
      <c r="W123" s="801">
        <f>W49+W122</f>
        <v>0</v>
      </c>
      <c r="Y123" s="886"/>
      <c r="Z123" s="887"/>
      <c r="AA123" s="888"/>
    </row>
    <row r="124" spans="1:27" ht="18.75" customHeight="1">
      <c r="A124" s="621">
        <f t="shared" si="29"/>
        <v>112</v>
      </c>
      <c r="B124" s="805" t="s">
        <v>114</v>
      </c>
      <c r="C124" s="806">
        <v>736</v>
      </c>
      <c r="D124" s="807">
        <v>61202</v>
      </c>
      <c r="E124" s="806"/>
      <c r="F124" s="807"/>
      <c r="G124" s="988">
        <f>C124+E124</f>
        <v>736</v>
      </c>
      <c r="H124" s="985">
        <f>D124+F124</f>
        <v>61202</v>
      </c>
      <c r="I124" s="808"/>
      <c r="J124" s="809"/>
      <c r="K124" s="806"/>
      <c r="L124" s="810"/>
      <c r="M124" s="807"/>
      <c r="N124" s="806"/>
      <c r="O124" s="811"/>
      <c r="P124" s="809"/>
      <c r="Q124" s="987">
        <f aca="true" t="shared" si="43" ref="Q124:Q132">H124+J124+L124+M124+O124+P124</f>
        <v>61202</v>
      </c>
      <c r="R124" s="793"/>
      <c r="S124" s="813"/>
      <c r="T124" s="780"/>
      <c r="U124" s="814"/>
      <c r="V124" s="780"/>
      <c r="W124" s="664">
        <f aca="true" t="shared" si="44" ref="W124:W132">SUM(S124:V124)</f>
        <v>0</v>
      </c>
      <c r="Y124" s="784"/>
      <c r="Z124" s="785"/>
      <c r="AA124" s="786"/>
    </row>
    <row r="125" spans="1:27" ht="18.75" customHeight="1">
      <c r="A125" s="621">
        <f t="shared" si="29"/>
        <v>113</v>
      </c>
      <c r="B125" s="815" t="s">
        <v>115</v>
      </c>
      <c r="C125" s="816"/>
      <c r="D125" s="817"/>
      <c r="E125" s="816">
        <v>2</v>
      </c>
      <c r="F125" s="818">
        <v>0.02</v>
      </c>
      <c r="G125" s="988">
        <f>C125+E125</f>
        <v>2</v>
      </c>
      <c r="H125" s="985">
        <f>D125+F125</f>
        <v>0.02</v>
      </c>
      <c r="I125" s="819">
        <v>7</v>
      </c>
      <c r="J125" s="820">
        <v>2162.28</v>
      </c>
      <c r="K125" s="816"/>
      <c r="L125" s="821"/>
      <c r="M125" s="818"/>
      <c r="N125" s="816">
        <v>7</v>
      </c>
      <c r="O125" s="822">
        <v>1738</v>
      </c>
      <c r="P125" s="820"/>
      <c r="Q125" s="987">
        <f t="shared" si="43"/>
        <v>3900.3</v>
      </c>
      <c r="R125" s="680"/>
      <c r="S125" s="823"/>
      <c r="T125" s="824"/>
      <c r="U125" s="825"/>
      <c r="V125" s="824"/>
      <c r="W125" s="664">
        <f t="shared" si="44"/>
        <v>0</v>
      </c>
      <c r="Y125" s="826"/>
      <c r="Z125" s="827"/>
      <c r="AA125" s="827"/>
    </row>
    <row r="126" spans="1:27" ht="18.75" customHeight="1">
      <c r="A126" s="621">
        <f>A127+1</f>
        <v>115</v>
      </c>
      <c r="B126" s="815" t="s">
        <v>116</v>
      </c>
      <c r="C126" s="816"/>
      <c r="D126" s="817"/>
      <c r="E126" s="816"/>
      <c r="F126" s="818"/>
      <c r="G126" s="988"/>
      <c r="H126" s="985"/>
      <c r="I126" s="819">
        <v>1</v>
      </c>
      <c r="J126" s="820">
        <v>454.08</v>
      </c>
      <c r="K126" s="831">
        <v>2</v>
      </c>
      <c r="L126" s="832">
        <v>2236</v>
      </c>
      <c r="M126" s="812"/>
      <c r="N126" s="831">
        <v>3</v>
      </c>
      <c r="O126" s="833">
        <v>2694.08</v>
      </c>
      <c r="P126" s="834"/>
      <c r="Q126" s="987">
        <f t="shared" si="43"/>
        <v>5384.16</v>
      </c>
      <c r="R126" s="680"/>
      <c r="S126" s="681"/>
      <c r="T126" s="682"/>
      <c r="U126" s="677"/>
      <c r="V126" s="682"/>
      <c r="W126" s="664">
        <f>SUM(S126:V126)</f>
        <v>0</v>
      </c>
      <c r="Y126" s="835"/>
      <c r="Z126" s="827"/>
      <c r="AA126" s="680"/>
    </row>
    <row r="127" spans="1:27" ht="18.75" customHeight="1">
      <c r="A127" s="621">
        <f>A125+1</f>
        <v>114</v>
      </c>
      <c r="B127" s="815" t="s">
        <v>160</v>
      </c>
      <c r="C127" s="816"/>
      <c r="D127" s="817"/>
      <c r="E127" s="816"/>
      <c r="F127" s="818"/>
      <c r="G127" s="988"/>
      <c r="H127" s="985"/>
      <c r="I127" s="819"/>
      <c r="J127" s="820"/>
      <c r="K127" s="829"/>
      <c r="L127" s="821"/>
      <c r="M127" s="818"/>
      <c r="N127" s="816"/>
      <c r="O127" s="822"/>
      <c r="P127" s="820"/>
      <c r="Q127" s="987">
        <f t="shared" si="43"/>
        <v>0</v>
      </c>
      <c r="R127" s="680"/>
      <c r="S127" s="1007"/>
      <c r="T127" s="1006"/>
      <c r="U127" s="908"/>
      <c r="V127" s="1006"/>
      <c r="W127" s="664">
        <f t="shared" si="44"/>
        <v>0</v>
      </c>
      <c r="Y127" s="830"/>
      <c r="Z127" s="827"/>
      <c r="AA127" s="827"/>
    </row>
    <row r="128" spans="1:27" ht="18.75" customHeight="1">
      <c r="A128" s="621">
        <f>A126+1</f>
        <v>116</v>
      </c>
      <c r="B128" s="815" t="s">
        <v>161</v>
      </c>
      <c r="C128" s="816">
        <v>85</v>
      </c>
      <c r="D128" s="836">
        <v>4114.75</v>
      </c>
      <c r="E128" s="829"/>
      <c r="F128" s="818"/>
      <c r="G128" s="988">
        <f>C128+E128</f>
        <v>85</v>
      </c>
      <c r="H128" s="985">
        <f>D128+F128</f>
        <v>4114.75</v>
      </c>
      <c r="I128" s="819"/>
      <c r="J128" s="820"/>
      <c r="K128" s="829"/>
      <c r="L128" s="821"/>
      <c r="M128" s="818"/>
      <c r="N128" s="816"/>
      <c r="O128" s="822"/>
      <c r="P128" s="820"/>
      <c r="Q128" s="987">
        <f t="shared" si="43"/>
        <v>4114.75</v>
      </c>
      <c r="R128" s="680"/>
      <c r="S128" s="681"/>
      <c r="T128" s="682"/>
      <c r="U128" s="677"/>
      <c r="V128" s="682"/>
      <c r="W128" s="664">
        <f t="shared" si="44"/>
        <v>0</v>
      </c>
      <c r="Y128" s="835"/>
      <c r="Z128" s="827"/>
      <c r="AA128" s="680"/>
    </row>
    <row r="129" spans="1:27" ht="18.75" customHeight="1">
      <c r="A129" s="621">
        <f t="shared" si="29"/>
        <v>117</v>
      </c>
      <c r="B129" s="837" t="s">
        <v>118</v>
      </c>
      <c r="C129" s="838"/>
      <c r="D129" s="836"/>
      <c r="E129" s="838"/>
      <c r="F129" s="839"/>
      <c r="G129" s="988"/>
      <c r="H129" s="985"/>
      <c r="I129" s="840"/>
      <c r="J129" s="841"/>
      <c r="K129" s="842"/>
      <c r="L129" s="828"/>
      <c r="M129" s="817"/>
      <c r="N129" s="843"/>
      <c r="O129" s="844"/>
      <c r="P129" s="841"/>
      <c r="Q129" s="983">
        <f t="shared" si="43"/>
        <v>0</v>
      </c>
      <c r="R129" s="680"/>
      <c r="S129" s="681"/>
      <c r="T129" s="682"/>
      <c r="U129" s="677"/>
      <c r="V129" s="682"/>
      <c r="W129" s="664">
        <f t="shared" si="44"/>
        <v>0</v>
      </c>
      <c r="Y129" s="835"/>
      <c r="Z129" s="827"/>
      <c r="AA129" s="680"/>
    </row>
    <row r="130" spans="1:27" ht="18.75" customHeight="1">
      <c r="A130" s="621">
        <f t="shared" si="29"/>
        <v>118</v>
      </c>
      <c r="B130" s="837" t="s">
        <v>127</v>
      </c>
      <c r="C130" s="845"/>
      <c r="D130" s="846"/>
      <c r="E130" s="845"/>
      <c r="F130" s="847"/>
      <c r="G130" s="988"/>
      <c r="H130" s="985"/>
      <c r="I130" s="848"/>
      <c r="J130" s="849"/>
      <c r="K130" s="850"/>
      <c r="L130" s="851"/>
      <c r="M130" s="852"/>
      <c r="N130" s="853"/>
      <c r="O130" s="854"/>
      <c r="P130" s="849"/>
      <c r="Q130" s="983">
        <f t="shared" si="43"/>
        <v>0</v>
      </c>
      <c r="R130" s="680"/>
      <c r="S130" s="855"/>
      <c r="T130" s="856"/>
      <c r="U130" s="692"/>
      <c r="V130" s="856"/>
      <c r="W130" s="664">
        <f t="shared" si="44"/>
        <v>0</v>
      </c>
      <c r="Y130" s="835"/>
      <c r="Z130" s="827"/>
      <c r="AA130" s="680"/>
    </row>
    <row r="131" spans="1:27" ht="18.75" customHeight="1">
      <c r="A131" s="621">
        <f t="shared" si="29"/>
        <v>119</v>
      </c>
      <c r="B131" s="857" t="s">
        <v>119</v>
      </c>
      <c r="C131" s="845"/>
      <c r="D131" s="846"/>
      <c r="E131" s="845"/>
      <c r="F131" s="847"/>
      <c r="G131" s="988"/>
      <c r="H131" s="985"/>
      <c r="I131" s="848"/>
      <c r="J131" s="849"/>
      <c r="K131" s="850"/>
      <c r="L131" s="851"/>
      <c r="M131" s="852"/>
      <c r="N131" s="853"/>
      <c r="O131" s="854"/>
      <c r="P131" s="849"/>
      <c r="Q131" s="983">
        <f t="shared" si="43"/>
        <v>0</v>
      </c>
      <c r="R131" s="680"/>
      <c r="S131" s="855"/>
      <c r="T131" s="856"/>
      <c r="U131" s="692"/>
      <c r="V131" s="856"/>
      <c r="W131" s="664">
        <f t="shared" si="44"/>
        <v>0</v>
      </c>
      <c r="Y131" s="835"/>
      <c r="Z131" s="827"/>
      <c r="AA131" s="680"/>
    </row>
    <row r="132" spans="1:27" ht="18.75" customHeight="1" thickBot="1">
      <c r="A132" s="621">
        <f t="shared" si="29"/>
        <v>120</v>
      </c>
      <c r="B132" s="857" t="s">
        <v>162</v>
      </c>
      <c r="C132" s="845"/>
      <c r="D132" s="846"/>
      <c r="E132" s="850"/>
      <c r="F132" s="847"/>
      <c r="G132" s="988"/>
      <c r="H132" s="985"/>
      <c r="I132" s="848"/>
      <c r="J132" s="849"/>
      <c r="K132" s="850"/>
      <c r="L132" s="851"/>
      <c r="M132" s="852"/>
      <c r="N132" s="853"/>
      <c r="O132" s="854"/>
      <c r="P132" s="849"/>
      <c r="Q132" s="983">
        <f t="shared" si="43"/>
        <v>0</v>
      </c>
      <c r="R132" s="680"/>
      <c r="S132" s="708"/>
      <c r="T132" s="709"/>
      <c r="U132" s="710"/>
      <c r="V132" s="709"/>
      <c r="W132" s="664">
        <f t="shared" si="44"/>
        <v>0</v>
      </c>
      <c r="Y132" s="858"/>
      <c r="Z132" s="827"/>
      <c r="AA132" s="680"/>
    </row>
    <row r="133" spans="1:27" s="876" customFormat="1" ht="26.25" customHeight="1" thickBot="1">
      <c r="A133" s="876">
        <f t="shared" si="29"/>
        <v>121</v>
      </c>
      <c r="B133" s="889" t="s">
        <v>120</v>
      </c>
      <c r="C133" s="725"/>
      <c r="D133" s="731">
        <f>SUM(D124:D132)</f>
        <v>65316.75</v>
      </c>
      <c r="E133" s="725">
        <f>E125+E127+E126</f>
        <v>2</v>
      </c>
      <c r="F133" s="731">
        <f>SUM(F124:F132)</f>
        <v>0.02</v>
      </c>
      <c r="G133" s="725"/>
      <c r="H133" s="731">
        <f>SUM(H124:H132)</f>
        <v>65316.77</v>
      </c>
      <c r="I133" s="725">
        <f>I125+I127+I126</f>
        <v>8</v>
      </c>
      <c r="J133" s="726">
        <f>SUM(J124:J132)</f>
        <v>2616.36</v>
      </c>
      <c r="K133" s="725">
        <f>K125+K127+K126</f>
        <v>2</v>
      </c>
      <c r="L133" s="730">
        <f>SUM(L124:L132)</f>
        <v>2236</v>
      </c>
      <c r="M133" s="731">
        <f>SUM(M124:M132)</f>
        <v>0</v>
      </c>
      <c r="N133" s="725">
        <f>N125+N127+N126</f>
        <v>10</v>
      </c>
      <c r="O133" s="732">
        <f>SUM(O124:O132)</f>
        <v>4432.08</v>
      </c>
      <c r="P133" s="726">
        <f>SUM(P124:P132)</f>
        <v>0</v>
      </c>
      <c r="Q133" s="731">
        <f>SUM(Q124:Q132)</f>
        <v>74601.21</v>
      </c>
      <c r="R133" s="881"/>
      <c r="S133" s="859">
        <f>SUM(S124:S132)</f>
        <v>0</v>
      </c>
      <c r="T133" s="860">
        <f>SUM(T124:T132)</f>
        <v>0</v>
      </c>
      <c r="U133" s="861">
        <f>SUM(U124:U132)</f>
        <v>0</v>
      </c>
      <c r="V133" s="860">
        <f>SUM(V124:V132)</f>
        <v>0</v>
      </c>
      <c r="W133" s="703">
        <f>SUM(W124:W132)</f>
        <v>0</v>
      </c>
      <c r="Y133" s="890"/>
      <c r="Z133" s="891"/>
      <c r="AA133" s="891"/>
    </row>
    <row r="134" spans="1:27" s="876" customFormat="1" ht="26.25" customHeight="1" thickBot="1">
      <c r="A134" s="876">
        <f t="shared" si="29"/>
        <v>122</v>
      </c>
      <c r="B134" s="892" t="s">
        <v>121</v>
      </c>
      <c r="C134" s="864">
        <v>736</v>
      </c>
      <c r="D134" s="865">
        <f aca="true" t="shared" si="45" ref="D134:Q134">D123+D133</f>
        <v>757968.8899999999</v>
      </c>
      <c r="E134" s="864">
        <f>E123+E133</f>
        <v>5</v>
      </c>
      <c r="F134" s="865">
        <f>F123+F133</f>
        <v>6750.810000000001</v>
      </c>
      <c r="G134" s="864">
        <f t="shared" si="45"/>
        <v>739</v>
      </c>
      <c r="H134" s="865">
        <f t="shared" si="45"/>
        <v>764719.7000000001</v>
      </c>
      <c r="I134" s="864">
        <f t="shared" si="45"/>
        <v>454</v>
      </c>
      <c r="J134" s="866">
        <f t="shared" si="45"/>
        <v>224755.40999999997</v>
      </c>
      <c r="K134" s="864">
        <f t="shared" si="45"/>
        <v>78</v>
      </c>
      <c r="L134" s="867">
        <f t="shared" si="45"/>
        <v>125580.40999999999</v>
      </c>
      <c r="M134" s="865">
        <f t="shared" si="45"/>
        <v>0</v>
      </c>
      <c r="N134" s="864">
        <f t="shared" si="45"/>
        <v>656</v>
      </c>
      <c r="O134" s="868">
        <f t="shared" si="45"/>
        <v>687775.86</v>
      </c>
      <c r="P134" s="866">
        <f t="shared" si="45"/>
        <v>0</v>
      </c>
      <c r="Q134" s="865">
        <f t="shared" si="45"/>
        <v>1802831.3799999997</v>
      </c>
      <c r="R134" s="881"/>
      <c r="S134" s="859">
        <f>S123+S133</f>
        <v>0</v>
      </c>
      <c r="T134" s="703">
        <f>+T123+T133</f>
        <v>0</v>
      </c>
      <c r="U134" s="861">
        <f>+U123+U133</f>
        <v>0</v>
      </c>
      <c r="V134" s="703">
        <f>+V123+V133</f>
        <v>0</v>
      </c>
      <c r="W134" s="703">
        <f>SUM(W123+W133)</f>
        <v>0</v>
      </c>
      <c r="Z134" s="893"/>
      <c r="AA134" s="881"/>
    </row>
    <row r="135" spans="4:27" ht="14.25">
      <c r="D135" s="871"/>
      <c r="Q135" s="871"/>
      <c r="R135" s="862"/>
      <c r="Z135" s="872"/>
      <c r="AA135" s="869"/>
    </row>
    <row r="136" spans="12:17" ht="15">
      <c r="L136" s="871"/>
      <c r="O136" s="871"/>
      <c r="Q136" s="986">
        <v>1802831.38</v>
      </c>
    </row>
    <row r="138" ht="12.75">
      <c r="Q138" s="873"/>
    </row>
    <row r="139" ht="12.75">
      <c r="Q139" s="873"/>
    </row>
    <row r="140" ht="12.75">
      <c r="D140" s="871"/>
    </row>
  </sheetData>
  <sheetProtection/>
  <mergeCells count="34">
    <mergeCell ref="AA9:AA11"/>
    <mergeCell ref="Z9:Z11"/>
    <mergeCell ref="Y9:Y11"/>
    <mergeCell ref="I9:I11"/>
    <mergeCell ref="U9:U11"/>
    <mergeCell ref="W9:W11"/>
    <mergeCell ref="B12:Q12"/>
    <mergeCell ref="S12:W12"/>
    <mergeCell ref="M9:M11"/>
    <mergeCell ref="N9:N11"/>
    <mergeCell ref="C9:C11"/>
    <mergeCell ref="F9:F11"/>
    <mergeCell ref="T9:T11"/>
    <mergeCell ref="V9:V11"/>
    <mergeCell ref="B50:Q50"/>
    <mergeCell ref="S50:W50"/>
    <mergeCell ref="D9:D11"/>
    <mergeCell ref="E9:E11"/>
    <mergeCell ref="Q9:Q11"/>
    <mergeCell ref="S9:S11"/>
    <mergeCell ref="J9:J11"/>
    <mergeCell ref="K9:K11"/>
    <mergeCell ref="O9:O11"/>
    <mergeCell ref="P9:P11"/>
    <mergeCell ref="B1:D1"/>
    <mergeCell ref="L9:L11"/>
    <mergeCell ref="B2:AA2"/>
    <mergeCell ref="B7:B11"/>
    <mergeCell ref="S7:W7"/>
    <mergeCell ref="C8:Q8"/>
    <mergeCell ref="G9:G11"/>
    <mergeCell ref="H9:H11"/>
    <mergeCell ref="S8:W8"/>
    <mergeCell ref="Y8:AA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40"/>
  <sheetViews>
    <sheetView zoomScale="74" zoomScaleNormal="74" zoomScalePageLayoutView="0" workbookViewId="0" topLeftCell="J118">
      <selection activeCell="A118" sqref="A118"/>
    </sheetView>
  </sheetViews>
  <sheetFormatPr defaultColWidth="11.421875" defaultRowHeight="15"/>
  <cols>
    <col min="1" max="1" width="4.8515625" style="621" customWidth="1"/>
    <col min="2" max="2" width="37.421875" style="621" customWidth="1"/>
    <col min="3" max="3" width="6.57421875" style="621" customWidth="1"/>
    <col min="4" max="4" width="20.00390625" style="621" customWidth="1"/>
    <col min="5" max="5" width="6.57421875" style="621" customWidth="1"/>
    <col min="6" max="6" width="19.28125" style="621" customWidth="1"/>
    <col min="7" max="7" width="6.57421875" style="621" customWidth="1"/>
    <col min="8" max="8" width="19.28125" style="621" customWidth="1"/>
    <col min="9" max="9" width="6.57421875" style="621" customWidth="1"/>
    <col min="10" max="10" width="18.28125" style="621" customWidth="1"/>
    <col min="11" max="11" width="6.57421875" style="621" customWidth="1"/>
    <col min="12" max="12" width="18.28125" style="621" customWidth="1"/>
    <col min="13" max="13" width="13.8515625" style="621" customWidth="1"/>
    <col min="14" max="14" width="6.57421875" style="621" customWidth="1"/>
    <col min="15" max="15" width="18.421875" style="621" customWidth="1"/>
    <col min="16" max="16" width="13.7109375" style="621" customWidth="1"/>
    <col min="17" max="17" width="21.140625" style="621" customWidth="1"/>
    <col min="18" max="18" width="2.8515625" style="621" customWidth="1"/>
    <col min="19" max="19" width="8.421875" style="621" customWidth="1"/>
    <col min="20" max="20" width="16.00390625" style="621" customWidth="1"/>
    <col min="21" max="21" width="8.421875" style="621" customWidth="1"/>
    <col min="22" max="22" width="17.140625" style="621" customWidth="1"/>
    <col min="23" max="23" width="17.00390625" style="621" customWidth="1"/>
    <col min="24" max="24" width="2.8515625" style="621" customWidth="1"/>
    <col min="25" max="25" width="37.140625" style="621" customWidth="1"/>
    <col min="26" max="26" width="6.57421875" style="621" customWidth="1"/>
    <col min="27" max="27" width="18.28125" style="621" customWidth="1"/>
    <col min="28" max="16384" width="11.421875" style="621" customWidth="1"/>
  </cols>
  <sheetData>
    <row r="1" spans="2:26" ht="12.75">
      <c r="B1" s="1235" t="s">
        <v>0</v>
      </c>
      <c r="C1" s="1235"/>
      <c r="D1" s="1235"/>
      <c r="E1" s="623"/>
      <c r="F1" s="623"/>
      <c r="G1" s="623"/>
      <c r="H1" s="623"/>
      <c r="I1" s="623"/>
      <c r="J1" s="623"/>
      <c r="K1" s="622"/>
      <c r="L1" s="622"/>
      <c r="M1" s="622"/>
      <c r="N1" s="622"/>
      <c r="O1" s="622"/>
      <c r="P1" s="623"/>
      <c r="Q1" s="623"/>
      <c r="R1" s="623"/>
      <c r="S1" s="623"/>
      <c r="T1" s="623"/>
      <c r="U1" s="623"/>
      <c r="V1" s="623"/>
      <c r="W1" s="623"/>
      <c r="Z1" s="624" t="s">
        <v>142</v>
      </c>
    </row>
    <row r="2" spans="2:27" s="625" customFormat="1" ht="18">
      <c r="B2" s="1202" t="s">
        <v>178</v>
      </c>
      <c r="C2" s="1202"/>
      <c r="D2" s="1202"/>
      <c r="E2" s="1202"/>
      <c r="F2" s="1202"/>
      <c r="G2" s="1202"/>
      <c r="H2" s="1202"/>
      <c r="I2" s="1202"/>
      <c r="J2" s="1202"/>
      <c r="K2" s="1202"/>
      <c r="L2" s="1202"/>
      <c r="M2" s="1202"/>
      <c r="N2" s="1202"/>
      <c r="O2" s="1202"/>
      <c r="P2" s="1202"/>
      <c r="Q2" s="1202"/>
      <c r="R2" s="1202"/>
      <c r="S2" s="1202"/>
      <c r="T2" s="1202"/>
      <c r="U2" s="1202"/>
      <c r="V2" s="1202"/>
      <c r="W2" s="1202"/>
      <c r="X2" s="1202"/>
      <c r="Y2" s="1202"/>
      <c r="Z2" s="1202"/>
      <c r="AA2" s="1202"/>
    </row>
    <row r="3" spans="2:23" ht="12.75">
      <c r="B3" s="626" t="s">
        <v>123</v>
      </c>
      <c r="C3" s="627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9"/>
      <c r="S3" s="629"/>
      <c r="T3" s="629"/>
      <c r="U3" s="629"/>
      <c r="V3" s="629"/>
      <c r="W3" s="629"/>
    </row>
    <row r="4" spans="2:18" ht="12.75">
      <c r="B4" s="626" t="s">
        <v>124</v>
      </c>
      <c r="C4" s="627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Q4" s="628"/>
      <c r="R4" s="628"/>
    </row>
    <row r="5" spans="2:23" ht="16.5" customHeight="1" thickBot="1">
      <c r="B5" s="630" t="s">
        <v>166</v>
      </c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0"/>
      <c r="O5" s="630"/>
      <c r="P5" s="630"/>
      <c r="Q5" s="630"/>
      <c r="R5" s="628"/>
      <c r="W5" s="626"/>
    </row>
    <row r="6" spans="2:27" ht="16.5" customHeight="1" hidden="1" thickBot="1">
      <c r="B6" s="621">
        <v>1</v>
      </c>
      <c r="C6" s="621">
        <f>B6+1</f>
        <v>2</v>
      </c>
      <c r="D6" s="621">
        <f aca="true" t="shared" si="0" ref="D6:AA6">C6+1</f>
        <v>3</v>
      </c>
      <c r="E6" s="621">
        <f>D6+1</f>
        <v>4</v>
      </c>
      <c r="F6" s="621">
        <f>E6+1</f>
        <v>5</v>
      </c>
      <c r="G6" s="621">
        <f t="shared" si="0"/>
        <v>6</v>
      </c>
      <c r="H6" s="621">
        <f t="shared" si="0"/>
        <v>7</v>
      </c>
      <c r="I6" s="621">
        <f t="shared" si="0"/>
        <v>8</v>
      </c>
      <c r="J6" s="621">
        <f t="shared" si="0"/>
        <v>9</v>
      </c>
      <c r="K6" s="621">
        <f t="shared" si="0"/>
        <v>10</v>
      </c>
      <c r="L6" s="621">
        <f t="shared" si="0"/>
        <v>11</v>
      </c>
      <c r="M6" s="621">
        <f t="shared" si="0"/>
        <v>12</v>
      </c>
      <c r="N6" s="621">
        <f t="shared" si="0"/>
        <v>13</v>
      </c>
      <c r="O6" s="621">
        <f t="shared" si="0"/>
        <v>14</v>
      </c>
      <c r="P6" s="621">
        <f t="shared" si="0"/>
        <v>15</v>
      </c>
      <c r="Q6" s="621">
        <f t="shared" si="0"/>
        <v>16</v>
      </c>
      <c r="R6" s="621">
        <f t="shared" si="0"/>
        <v>17</v>
      </c>
      <c r="S6" s="621">
        <f t="shared" si="0"/>
        <v>18</v>
      </c>
      <c r="T6" s="621">
        <f t="shared" si="0"/>
        <v>19</v>
      </c>
      <c r="U6" s="621">
        <f t="shared" si="0"/>
        <v>20</v>
      </c>
      <c r="V6" s="621">
        <f t="shared" si="0"/>
        <v>21</v>
      </c>
      <c r="W6" s="621">
        <f t="shared" si="0"/>
        <v>22</v>
      </c>
      <c r="X6" s="621">
        <f t="shared" si="0"/>
        <v>23</v>
      </c>
      <c r="Y6" s="621">
        <f t="shared" si="0"/>
        <v>24</v>
      </c>
      <c r="Z6" s="621">
        <f t="shared" si="0"/>
        <v>25</v>
      </c>
      <c r="AA6" s="621">
        <f t="shared" si="0"/>
        <v>26</v>
      </c>
    </row>
    <row r="7" spans="2:27" ht="21" customHeight="1" thickBot="1">
      <c r="B7" s="1203" t="s">
        <v>1</v>
      </c>
      <c r="C7" s="631" t="s">
        <v>2</v>
      </c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3"/>
      <c r="R7" s="634"/>
      <c r="S7" s="1205" t="s">
        <v>3</v>
      </c>
      <c r="T7" s="1206"/>
      <c r="U7" s="1206"/>
      <c r="V7" s="1206"/>
      <c r="W7" s="1207"/>
      <c r="X7" s="635"/>
      <c r="Y7" s="631" t="s">
        <v>2</v>
      </c>
      <c r="Z7" s="632"/>
      <c r="AA7" s="636"/>
    </row>
    <row r="8" spans="2:27" ht="21" customHeight="1" thickBot="1">
      <c r="B8" s="1204"/>
      <c r="C8" s="1208" t="s">
        <v>4</v>
      </c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10"/>
      <c r="R8" s="637"/>
      <c r="S8" s="1211"/>
      <c r="T8" s="1212"/>
      <c r="U8" s="1212"/>
      <c r="V8" s="1212"/>
      <c r="W8" s="1213"/>
      <c r="X8" s="635"/>
      <c r="Y8" s="1205" t="s">
        <v>5</v>
      </c>
      <c r="Z8" s="1214"/>
      <c r="AA8" s="1215"/>
    </row>
    <row r="9" spans="2:27" ht="21" customHeight="1">
      <c r="B9" s="1204"/>
      <c r="C9" s="1219" t="s">
        <v>6</v>
      </c>
      <c r="D9" s="1219" t="s">
        <v>7</v>
      </c>
      <c r="E9" s="1219" t="s">
        <v>6</v>
      </c>
      <c r="F9" s="1219" t="s">
        <v>9</v>
      </c>
      <c r="G9" s="1251" t="s">
        <v>10</v>
      </c>
      <c r="H9" s="1225" t="s">
        <v>11</v>
      </c>
      <c r="I9" s="1228" t="s">
        <v>8</v>
      </c>
      <c r="J9" s="1219" t="s">
        <v>12</v>
      </c>
      <c r="K9" s="1228" t="s">
        <v>8</v>
      </c>
      <c r="L9" s="1219" t="s">
        <v>13</v>
      </c>
      <c r="M9" s="1219" t="s">
        <v>167</v>
      </c>
      <c r="N9" s="1228" t="s">
        <v>8</v>
      </c>
      <c r="O9" s="1219" t="s">
        <v>174</v>
      </c>
      <c r="P9" s="1219" t="s">
        <v>168</v>
      </c>
      <c r="Q9" s="1219" t="s">
        <v>17</v>
      </c>
      <c r="R9" s="638"/>
      <c r="S9" s="1248" t="s">
        <v>18</v>
      </c>
      <c r="T9" s="1236" t="s">
        <v>169</v>
      </c>
      <c r="U9" s="1236" t="s">
        <v>19</v>
      </c>
      <c r="V9" s="1236" t="s">
        <v>179</v>
      </c>
      <c r="W9" s="1245" t="s">
        <v>180</v>
      </c>
      <c r="X9" s="635"/>
      <c r="Y9" s="1203" t="s">
        <v>1</v>
      </c>
      <c r="Z9" s="1216" t="s">
        <v>8</v>
      </c>
      <c r="AA9" s="1222" t="s">
        <v>21</v>
      </c>
    </row>
    <row r="10" spans="2:27" ht="21" customHeight="1">
      <c r="B10" s="1204"/>
      <c r="C10" s="1220"/>
      <c r="D10" s="1220"/>
      <c r="E10" s="1220"/>
      <c r="F10" s="1220"/>
      <c r="G10" s="1252"/>
      <c r="H10" s="1226"/>
      <c r="I10" s="1220"/>
      <c r="J10" s="1220"/>
      <c r="K10" s="1220"/>
      <c r="L10" s="1220"/>
      <c r="M10" s="1220"/>
      <c r="N10" s="1220"/>
      <c r="O10" s="1220"/>
      <c r="P10" s="1220"/>
      <c r="Q10" s="1220"/>
      <c r="R10" s="639"/>
      <c r="S10" s="1249"/>
      <c r="T10" s="1237"/>
      <c r="U10" s="1237"/>
      <c r="V10" s="1237"/>
      <c r="W10" s="1246"/>
      <c r="X10" s="635"/>
      <c r="Y10" s="1204"/>
      <c r="Z10" s="1217"/>
      <c r="AA10" s="1223"/>
    </row>
    <row r="11" spans="2:27" ht="21" customHeight="1" thickBot="1">
      <c r="B11" s="1204"/>
      <c r="C11" s="1221"/>
      <c r="D11" s="1221"/>
      <c r="E11" s="1221"/>
      <c r="F11" s="1221"/>
      <c r="G11" s="1253"/>
      <c r="H11" s="1227"/>
      <c r="I11" s="1221"/>
      <c r="J11" s="1221"/>
      <c r="K11" s="1221"/>
      <c r="L11" s="1221"/>
      <c r="M11" s="1221"/>
      <c r="N11" s="1221"/>
      <c r="O11" s="1221"/>
      <c r="P11" s="1221"/>
      <c r="Q11" s="1221"/>
      <c r="R11" s="639"/>
      <c r="S11" s="1250"/>
      <c r="T11" s="1238"/>
      <c r="U11" s="1238"/>
      <c r="V11" s="1238"/>
      <c r="W11" s="1247"/>
      <c r="X11" s="635"/>
      <c r="Y11" s="1204"/>
      <c r="Z11" s="1218"/>
      <c r="AA11" s="1224"/>
    </row>
    <row r="12" spans="2:27" s="876" customFormat="1" ht="26.25" customHeight="1" thickBot="1">
      <c r="B12" s="1260" t="s">
        <v>26</v>
      </c>
      <c r="C12" s="1261"/>
      <c r="D12" s="1261"/>
      <c r="E12" s="1261"/>
      <c r="F12" s="1261"/>
      <c r="G12" s="1261"/>
      <c r="H12" s="1261"/>
      <c r="I12" s="1261"/>
      <c r="J12" s="1261"/>
      <c r="K12" s="1261"/>
      <c r="L12" s="1261"/>
      <c r="M12" s="1261"/>
      <c r="N12" s="1261"/>
      <c r="O12" s="1261"/>
      <c r="P12" s="1261"/>
      <c r="Q12" s="1262"/>
      <c r="R12" s="877"/>
      <c r="S12" s="1263" t="s">
        <v>26</v>
      </c>
      <c r="T12" s="1264"/>
      <c r="U12" s="1264"/>
      <c r="V12" s="1264"/>
      <c r="W12" s="1265"/>
      <c r="Y12" s="878" t="s">
        <v>26</v>
      </c>
      <c r="Z12" s="879"/>
      <c r="AA12" s="880"/>
    </row>
    <row r="13" spans="1:27" ht="21" customHeight="1" thickBot="1">
      <c r="A13" s="621">
        <v>1</v>
      </c>
      <c r="B13" s="643" t="s">
        <v>27</v>
      </c>
      <c r="C13" s="644">
        <f aca="true" t="shared" si="1" ref="C13:Q13">SUM(C14:C22)</f>
        <v>12</v>
      </c>
      <c r="D13" s="645">
        <f t="shared" si="1"/>
        <v>22541.64</v>
      </c>
      <c r="E13" s="644">
        <f>SUM(E14:E22)</f>
        <v>0</v>
      </c>
      <c r="F13" s="646">
        <f>SUM(F14:F22)</f>
        <v>0</v>
      </c>
      <c r="G13" s="644">
        <f t="shared" si="1"/>
        <v>12</v>
      </c>
      <c r="H13" s="646">
        <f t="shared" si="1"/>
        <v>22541.64</v>
      </c>
      <c r="I13" s="644">
        <f t="shared" si="1"/>
        <v>0</v>
      </c>
      <c r="J13" s="645">
        <f t="shared" si="1"/>
        <v>0</v>
      </c>
      <c r="K13" s="644">
        <f t="shared" si="1"/>
        <v>12</v>
      </c>
      <c r="L13" s="647">
        <f t="shared" si="1"/>
        <v>53499.64</v>
      </c>
      <c r="M13" s="645">
        <f t="shared" si="1"/>
        <v>0</v>
      </c>
      <c r="N13" s="644">
        <f t="shared" si="1"/>
        <v>0</v>
      </c>
      <c r="O13" s="648">
        <f t="shared" si="1"/>
        <v>0</v>
      </c>
      <c r="P13" s="645">
        <f t="shared" si="1"/>
        <v>0</v>
      </c>
      <c r="Q13" s="645">
        <f t="shared" si="1"/>
        <v>76041.28</v>
      </c>
      <c r="R13" s="649"/>
      <c r="S13" s="650">
        <f>SUM(S14:S22)</f>
        <v>0</v>
      </c>
      <c r="T13" s="651">
        <f>SUM(T14:T22)</f>
        <v>0</v>
      </c>
      <c r="U13" s="652">
        <f>SUM(U14:U22)</f>
        <v>0</v>
      </c>
      <c r="V13" s="651">
        <f>SUM(V14:V22)</f>
        <v>0</v>
      </c>
      <c r="W13" s="645">
        <f>SUM(W14:W22)</f>
        <v>0</v>
      </c>
      <c r="Y13" s="653" t="s">
        <v>27</v>
      </c>
      <c r="Z13" s="654">
        <f>SUM(Z14:Z22)</f>
        <v>4</v>
      </c>
      <c r="AA13" s="655">
        <f>SUM(AA14:AA22)</f>
        <v>6359.27</v>
      </c>
    </row>
    <row r="14" spans="1:27" ht="18.75" customHeight="1">
      <c r="A14" s="621">
        <f aca="true" t="shared" si="2" ref="A14:A77">A13+1</f>
        <v>2</v>
      </c>
      <c r="B14" s="656" t="s">
        <v>28</v>
      </c>
      <c r="C14" s="657"/>
      <c r="D14" s="658"/>
      <c r="E14" s="657"/>
      <c r="F14" s="659"/>
      <c r="G14" s="657"/>
      <c r="H14" s="659"/>
      <c r="I14" s="657"/>
      <c r="J14" s="660"/>
      <c r="K14" s="657"/>
      <c r="L14" s="661"/>
      <c r="M14" s="658"/>
      <c r="N14" s="662"/>
      <c r="O14" s="663"/>
      <c r="P14" s="660"/>
      <c r="Q14" s="983">
        <f aca="true" t="shared" si="3" ref="Q14:Q48">H14+J14+L14+M14+O14+P14</f>
        <v>0</v>
      </c>
      <c r="R14" s="649"/>
      <c r="S14" s="665"/>
      <c r="T14" s="666"/>
      <c r="U14" s="667"/>
      <c r="V14" s="666"/>
      <c r="W14" s="664">
        <f aca="true" t="shared" si="4" ref="W14:W22">SUM(S14:V14)</f>
        <v>0</v>
      </c>
      <c r="Y14" s="668"/>
      <c r="Z14" s="669"/>
      <c r="AA14" s="670"/>
    </row>
    <row r="15" spans="1:27" ht="18.75" customHeight="1">
      <c r="A15" s="621">
        <f t="shared" si="2"/>
        <v>3</v>
      </c>
      <c r="B15" s="671" t="s">
        <v>29</v>
      </c>
      <c r="C15" s="672"/>
      <c r="D15" s="673"/>
      <c r="E15" s="672"/>
      <c r="F15" s="675"/>
      <c r="G15" s="672"/>
      <c r="H15" s="675"/>
      <c r="I15" s="672"/>
      <c r="J15" s="676"/>
      <c r="K15" s="672"/>
      <c r="L15" s="677"/>
      <c r="M15" s="673"/>
      <c r="N15" s="678"/>
      <c r="O15" s="679"/>
      <c r="P15" s="676"/>
      <c r="Q15" s="983">
        <f t="shared" si="3"/>
        <v>0</v>
      </c>
      <c r="R15" s="680"/>
      <c r="S15" s="681"/>
      <c r="T15" s="682"/>
      <c r="U15" s="677"/>
      <c r="V15" s="682"/>
      <c r="W15" s="664">
        <f t="shared" si="4"/>
        <v>0</v>
      </c>
      <c r="Y15" s="683" t="s">
        <v>29</v>
      </c>
      <c r="Z15" s="684"/>
      <c r="AA15" s="685"/>
    </row>
    <row r="16" spans="1:27" ht="18.75" customHeight="1">
      <c r="A16" s="621">
        <f t="shared" si="2"/>
        <v>4</v>
      </c>
      <c r="B16" s="671" t="s">
        <v>30</v>
      </c>
      <c r="C16" s="672"/>
      <c r="D16" s="673"/>
      <c r="E16" s="672"/>
      <c r="F16" s="675"/>
      <c r="G16" s="672"/>
      <c r="H16" s="675"/>
      <c r="I16" s="672"/>
      <c r="J16" s="676"/>
      <c r="K16" s="672"/>
      <c r="L16" s="677"/>
      <c r="M16" s="673"/>
      <c r="N16" s="678"/>
      <c r="O16" s="679"/>
      <c r="P16" s="676"/>
      <c r="Q16" s="983">
        <f t="shared" si="3"/>
        <v>0</v>
      </c>
      <c r="R16" s="680"/>
      <c r="S16" s="681"/>
      <c r="T16" s="682"/>
      <c r="U16" s="677"/>
      <c r="V16" s="682"/>
      <c r="W16" s="664">
        <f t="shared" si="4"/>
        <v>0</v>
      </c>
      <c r="Y16" s="683" t="s">
        <v>30</v>
      </c>
      <c r="Z16" s="684"/>
      <c r="AA16" s="685"/>
    </row>
    <row r="17" spans="1:27" ht="18.75" customHeight="1">
      <c r="A17" s="621">
        <f t="shared" si="2"/>
        <v>5</v>
      </c>
      <c r="B17" s="671" t="s">
        <v>31</v>
      </c>
      <c r="C17" s="672"/>
      <c r="D17" s="673"/>
      <c r="E17" s="672"/>
      <c r="F17" s="675"/>
      <c r="G17" s="672"/>
      <c r="H17" s="675"/>
      <c r="I17" s="672"/>
      <c r="J17" s="676"/>
      <c r="K17" s="672"/>
      <c r="L17" s="677"/>
      <c r="M17" s="673"/>
      <c r="N17" s="678"/>
      <c r="O17" s="679"/>
      <c r="P17" s="676"/>
      <c r="Q17" s="983">
        <f t="shared" si="3"/>
        <v>0</v>
      </c>
      <c r="R17" s="680"/>
      <c r="S17" s="681"/>
      <c r="T17" s="682"/>
      <c r="U17" s="677"/>
      <c r="V17" s="682"/>
      <c r="W17" s="664">
        <f t="shared" si="4"/>
        <v>0</v>
      </c>
      <c r="Y17" s="683" t="s">
        <v>31</v>
      </c>
      <c r="Z17" s="684"/>
      <c r="AA17" s="685"/>
    </row>
    <row r="18" spans="1:27" ht="18.75" customHeight="1">
      <c r="A18" s="621">
        <f t="shared" si="2"/>
        <v>6</v>
      </c>
      <c r="B18" s="671" t="s">
        <v>32</v>
      </c>
      <c r="C18" s="672">
        <v>1</v>
      </c>
      <c r="D18" s="673">
        <v>3717.44</v>
      </c>
      <c r="E18" s="672"/>
      <c r="F18" s="675"/>
      <c r="G18" s="988">
        <f aca="true" t="shared" si="5" ref="G18:H20">C18+E18</f>
        <v>1</v>
      </c>
      <c r="H18" s="985">
        <f t="shared" si="5"/>
        <v>3717.44</v>
      </c>
      <c r="I18" s="672"/>
      <c r="J18" s="676"/>
      <c r="K18" s="672">
        <v>1</v>
      </c>
      <c r="L18" s="677">
        <v>8658</v>
      </c>
      <c r="M18" s="673"/>
      <c r="N18" s="678"/>
      <c r="O18" s="679"/>
      <c r="P18" s="676"/>
      <c r="Q18" s="983">
        <f t="shared" si="3"/>
        <v>12375.44</v>
      </c>
      <c r="R18" s="680"/>
      <c r="S18" s="681"/>
      <c r="T18" s="682"/>
      <c r="U18" s="677"/>
      <c r="V18" s="682"/>
      <c r="W18" s="664">
        <f t="shared" si="4"/>
        <v>0</v>
      </c>
      <c r="Y18" s="683" t="s">
        <v>32</v>
      </c>
      <c r="Z18" s="684"/>
      <c r="AA18" s="685"/>
    </row>
    <row r="19" spans="1:27" ht="18.75" customHeight="1">
      <c r="A19" s="621">
        <f t="shared" si="2"/>
        <v>7</v>
      </c>
      <c r="B19" s="671" t="s">
        <v>33</v>
      </c>
      <c r="C19" s="672">
        <v>3</v>
      </c>
      <c r="D19" s="673">
        <v>5596.97</v>
      </c>
      <c r="E19" s="672"/>
      <c r="F19" s="675"/>
      <c r="G19" s="988">
        <f t="shared" si="5"/>
        <v>3</v>
      </c>
      <c r="H19" s="985">
        <f t="shared" si="5"/>
        <v>5596.97</v>
      </c>
      <c r="I19" s="672"/>
      <c r="J19" s="676"/>
      <c r="K19" s="672">
        <v>3</v>
      </c>
      <c r="L19" s="677">
        <v>17034</v>
      </c>
      <c r="M19" s="673"/>
      <c r="N19" s="678"/>
      <c r="O19" s="679"/>
      <c r="P19" s="676"/>
      <c r="Q19" s="983">
        <f t="shared" si="3"/>
        <v>22630.97</v>
      </c>
      <c r="R19" s="680"/>
      <c r="S19" s="681"/>
      <c r="T19" s="682"/>
      <c r="U19" s="677"/>
      <c r="V19" s="682"/>
      <c r="W19" s="664">
        <f t="shared" si="4"/>
        <v>0</v>
      </c>
      <c r="Y19" s="683" t="s">
        <v>33</v>
      </c>
      <c r="Z19" s="684">
        <v>1</v>
      </c>
      <c r="AA19" s="685">
        <v>2007.01</v>
      </c>
    </row>
    <row r="20" spans="1:27" ht="18.75" customHeight="1">
      <c r="A20" s="621">
        <f t="shared" si="2"/>
        <v>8</v>
      </c>
      <c r="B20" s="671" t="s">
        <v>34</v>
      </c>
      <c r="C20" s="672">
        <v>8</v>
      </c>
      <c r="D20" s="673">
        <v>13227.23</v>
      </c>
      <c r="E20" s="672"/>
      <c r="F20" s="675"/>
      <c r="G20" s="988">
        <f t="shared" si="5"/>
        <v>8</v>
      </c>
      <c r="H20" s="985">
        <f t="shared" si="5"/>
        <v>13227.23</v>
      </c>
      <c r="I20" s="672"/>
      <c r="J20" s="676"/>
      <c r="K20" s="672">
        <v>8</v>
      </c>
      <c r="L20" s="677">
        <v>27807.64</v>
      </c>
      <c r="M20" s="673"/>
      <c r="N20" s="678"/>
      <c r="O20" s="679"/>
      <c r="P20" s="676"/>
      <c r="Q20" s="983">
        <f t="shared" si="3"/>
        <v>41034.869999999995</v>
      </c>
      <c r="R20" s="680"/>
      <c r="S20" s="681"/>
      <c r="T20" s="682"/>
      <c r="U20" s="677"/>
      <c r="V20" s="682"/>
      <c r="W20" s="664">
        <f t="shared" si="4"/>
        <v>0</v>
      </c>
      <c r="Y20" s="683" t="s">
        <v>34</v>
      </c>
      <c r="Z20" s="684">
        <v>1</v>
      </c>
      <c r="AA20" s="685">
        <v>2701.49</v>
      </c>
    </row>
    <row r="21" spans="1:27" ht="18.75" customHeight="1">
      <c r="A21" s="621">
        <f t="shared" si="2"/>
        <v>9</v>
      </c>
      <c r="B21" s="671" t="s">
        <v>35</v>
      </c>
      <c r="C21" s="672"/>
      <c r="D21" s="673"/>
      <c r="E21" s="672"/>
      <c r="F21" s="675"/>
      <c r="G21" s="672"/>
      <c r="H21" s="675"/>
      <c r="I21" s="672"/>
      <c r="J21" s="676"/>
      <c r="K21" s="672"/>
      <c r="L21" s="677"/>
      <c r="M21" s="673"/>
      <c r="N21" s="678"/>
      <c r="O21" s="679"/>
      <c r="P21" s="676"/>
      <c r="Q21" s="983">
        <f t="shared" si="3"/>
        <v>0</v>
      </c>
      <c r="R21" s="680"/>
      <c r="S21" s="681"/>
      <c r="T21" s="682"/>
      <c r="U21" s="677"/>
      <c r="V21" s="682"/>
      <c r="W21" s="664">
        <f t="shared" si="4"/>
        <v>0</v>
      </c>
      <c r="Y21" s="683" t="s">
        <v>35</v>
      </c>
      <c r="Z21" s="684"/>
      <c r="AA21" s="685"/>
    </row>
    <row r="22" spans="1:27" ht="18.75" customHeight="1" thickBot="1">
      <c r="A22" s="621">
        <f t="shared" si="2"/>
        <v>10</v>
      </c>
      <c r="B22" s="686" t="s">
        <v>36</v>
      </c>
      <c r="C22" s="687"/>
      <c r="D22" s="688"/>
      <c r="E22" s="687"/>
      <c r="F22" s="690"/>
      <c r="G22" s="687"/>
      <c r="H22" s="690"/>
      <c r="I22" s="687"/>
      <c r="J22" s="691"/>
      <c r="K22" s="687"/>
      <c r="L22" s="692"/>
      <c r="M22" s="688"/>
      <c r="N22" s="693"/>
      <c r="O22" s="694"/>
      <c r="P22" s="691"/>
      <c r="Q22" s="983">
        <f t="shared" si="3"/>
        <v>0</v>
      </c>
      <c r="R22" s="680"/>
      <c r="S22" s="681"/>
      <c r="T22" s="682"/>
      <c r="U22" s="677"/>
      <c r="V22" s="682"/>
      <c r="W22" s="664">
        <f t="shared" si="4"/>
        <v>0</v>
      </c>
      <c r="Y22" s="683" t="s">
        <v>36</v>
      </c>
      <c r="Z22" s="684">
        <v>2</v>
      </c>
      <c r="AA22" s="685">
        <v>1650.77</v>
      </c>
    </row>
    <row r="23" spans="1:27" ht="21" customHeight="1" thickBot="1">
      <c r="A23" s="621">
        <f t="shared" si="2"/>
        <v>11</v>
      </c>
      <c r="B23" s="643" t="s">
        <v>37</v>
      </c>
      <c r="C23" s="644">
        <f aca="true" t="shared" si="6" ref="C23:I23">SUM(C24:C29)</f>
        <v>13</v>
      </c>
      <c r="D23" s="695">
        <f t="shared" si="6"/>
        <v>9143.84</v>
      </c>
      <c r="E23" s="696">
        <f t="shared" si="6"/>
        <v>0</v>
      </c>
      <c r="F23" s="697">
        <f t="shared" si="6"/>
        <v>0</v>
      </c>
      <c r="G23" s="696">
        <f t="shared" si="6"/>
        <v>13</v>
      </c>
      <c r="H23" s="697">
        <f t="shared" si="6"/>
        <v>9143.84</v>
      </c>
      <c r="I23" s="698">
        <f t="shared" si="6"/>
        <v>0</v>
      </c>
      <c r="J23" s="699">
        <f>SUM(I24:I29)</f>
        <v>0</v>
      </c>
      <c r="K23" s="644">
        <f aca="true" t="shared" si="7" ref="K23:Q23">SUM(K24:K29)</f>
        <v>10</v>
      </c>
      <c r="L23" s="647">
        <f t="shared" si="7"/>
        <v>11150</v>
      </c>
      <c r="M23" s="645">
        <f t="shared" si="7"/>
        <v>0</v>
      </c>
      <c r="N23" s="700">
        <f t="shared" si="7"/>
        <v>0</v>
      </c>
      <c r="O23" s="701">
        <f t="shared" si="7"/>
        <v>0</v>
      </c>
      <c r="P23" s="699">
        <f t="shared" si="7"/>
        <v>0</v>
      </c>
      <c r="Q23" s="702">
        <f t="shared" si="7"/>
        <v>20293.84</v>
      </c>
      <c r="R23" s="680"/>
      <c r="S23" s="650">
        <f>SUM(S24:S29)</f>
        <v>0</v>
      </c>
      <c r="T23" s="651">
        <f>SUM(T24:T29)</f>
        <v>0</v>
      </c>
      <c r="U23" s="652">
        <f>SUM(U24:U29)</f>
        <v>0</v>
      </c>
      <c r="V23" s="651">
        <f>SUM(V24:V29)</f>
        <v>0</v>
      </c>
      <c r="W23" s="703">
        <f>SUM(W24:W29)</f>
        <v>0</v>
      </c>
      <c r="Y23" s="653" t="s">
        <v>137</v>
      </c>
      <c r="Z23" s="654">
        <f>SUM(Z24:Z29)</f>
        <v>10</v>
      </c>
      <c r="AA23" s="655">
        <f>SUM(AA24:AA29)</f>
        <v>6831.76</v>
      </c>
    </row>
    <row r="24" spans="1:27" ht="18.75" customHeight="1">
      <c r="A24" s="621">
        <f t="shared" si="2"/>
        <v>12</v>
      </c>
      <c r="B24" s="656" t="s">
        <v>39</v>
      </c>
      <c r="C24" s="672"/>
      <c r="D24" s="673"/>
      <c r="E24" s="672"/>
      <c r="F24" s="675"/>
      <c r="G24" s="988"/>
      <c r="H24" s="985"/>
      <c r="I24" s="672"/>
      <c r="J24" s="676"/>
      <c r="K24" s="672"/>
      <c r="L24" s="677"/>
      <c r="M24" s="673"/>
      <c r="N24" s="678"/>
      <c r="O24" s="679"/>
      <c r="P24" s="676"/>
      <c r="Q24" s="983">
        <f t="shared" si="3"/>
        <v>0</v>
      </c>
      <c r="R24" s="680"/>
      <c r="S24" s="665"/>
      <c r="T24" s="666"/>
      <c r="U24" s="667"/>
      <c r="V24" s="666"/>
      <c r="W24" s="704">
        <f aca="true" t="shared" si="8" ref="W24:W29">SUM(S24:V24)</f>
        <v>0</v>
      </c>
      <c r="Y24" s="705" t="s">
        <v>40</v>
      </c>
      <c r="Z24" s="684">
        <v>3</v>
      </c>
      <c r="AA24" s="685">
        <v>1533.6</v>
      </c>
    </row>
    <row r="25" spans="1:27" ht="18.75" customHeight="1">
      <c r="A25" s="621">
        <f t="shared" si="2"/>
        <v>13</v>
      </c>
      <c r="B25" s="706" t="s">
        <v>41</v>
      </c>
      <c r="C25" s="672"/>
      <c r="D25" s="673"/>
      <c r="E25" s="672"/>
      <c r="F25" s="675"/>
      <c r="G25" s="988"/>
      <c r="H25" s="985"/>
      <c r="I25" s="672"/>
      <c r="J25" s="676"/>
      <c r="K25" s="672"/>
      <c r="L25" s="677"/>
      <c r="M25" s="673"/>
      <c r="N25" s="678"/>
      <c r="O25" s="679"/>
      <c r="P25" s="676"/>
      <c r="Q25" s="983">
        <f t="shared" si="3"/>
        <v>0</v>
      </c>
      <c r="R25" s="680"/>
      <c r="S25" s="681"/>
      <c r="T25" s="682"/>
      <c r="U25" s="677"/>
      <c r="V25" s="682"/>
      <c r="W25" s="664">
        <f t="shared" si="8"/>
        <v>0</v>
      </c>
      <c r="Y25" s="705" t="s">
        <v>42</v>
      </c>
      <c r="Z25" s="684">
        <v>1</v>
      </c>
      <c r="AA25" s="685">
        <v>781.28</v>
      </c>
    </row>
    <row r="26" spans="1:27" ht="18.75" customHeight="1">
      <c r="A26" s="621">
        <f t="shared" si="2"/>
        <v>14</v>
      </c>
      <c r="B26" s="706" t="s">
        <v>43</v>
      </c>
      <c r="C26" s="672"/>
      <c r="D26" s="673"/>
      <c r="E26" s="672"/>
      <c r="F26" s="675"/>
      <c r="G26" s="988"/>
      <c r="H26" s="985"/>
      <c r="I26" s="672"/>
      <c r="J26" s="676"/>
      <c r="K26" s="672"/>
      <c r="L26" s="677"/>
      <c r="M26" s="673"/>
      <c r="N26" s="678"/>
      <c r="O26" s="679"/>
      <c r="P26" s="676"/>
      <c r="Q26" s="983">
        <f t="shared" si="3"/>
        <v>0</v>
      </c>
      <c r="R26" s="680"/>
      <c r="S26" s="681"/>
      <c r="T26" s="682"/>
      <c r="U26" s="677"/>
      <c r="V26" s="682"/>
      <c r="W26" s="664">
        <f t="shared" si="8"/>
        <v>0</v>
      </c>
      <c r="Y26" s="705" t="s">
        <v>44</v>
      </c>
      <c r="Z26" s="684">
        <v>3</v>
      </c>
      <c r="AA26" s="685">
        <v>2332.16</v>
      </c>
    </row>
    <row r="27" spans="1:27" ht="18.75" customHeight="1">
      <c r="A27" s="621">
        <f t="shared" si="2"/>
        <v>15</v>
      </c>
      <c r="B27" s="706" t="s">
        <v>45</v>
      </c>
      <c r="C27" s="672">
        <v>5</v>
      </c>
      <c r="D27" s="673">
        <v>3545.16</v>
      </c>
      <c r="E27" s="672"/>
      <c r="F27" s="675"/>
      <c r="G27" s="988">
        <f aca="true" t="shared" si="9" ref="G27:H29">C27+E27</f>
        <v>5</v>
      </c>
      <c r="H27" s="985">
        <f t="shared" si="9"/>
        <v>3545.16</v>
      </c>
      <c r="I27" s="672"/>
      <c r="J27" s="676"/>
      <c r="K27" s="672">
        <v>3</v>
      </c>
      <c r="L27" s="677">
        <v>3324</v>
      </c>
      <c r="M27" s="673"/>
      <c r="N27" s="678"/>
      <c r="O27" s="679"/>
      <c r="P27" s="676"/>
      <c r="Q27" s="983">
        <f t="shared" si="3"/>
        <v>6869.16</v>
      </c>
      <c r="R27" s="680"/>
      <c r="S27" s="681"/>
      <c r="T27" s="682"/>
      <c r="U27" s="677"/>
      <c r="V27" s="682"/>
      <c r="W27" s="664">
        <f t="shared" si="8"/>
        <v>0</v>
      </c>
      <c r="Y27" s="705" t="s">
        <v>46</v>
      </c>
      <c r="Z27" s="684">
        <v>2</v>
      </c>
      <c r="AA27" s="685">
        <v>1403.28</v>
      </c>
    </row>
    <row r="28" spans="1:27" ht="18.75" customHeight="1">
      <c r="A28" s="621">
        <f t="shared" si="2"/>
        <v>16</v>
      </c>
      <c r="B28" s="706" t="s">
        <v>47</v>
      </c>
      <c r="C28" s="672">
        <v>4</v>
      </c>
      <c r="D28" s="673">
        <v>2705.42</v>
      </c>
      <c r="E28" s="672"/>
      <c r="F28" s="675"/>
      <c r="G28" s="988">
        <f t="shared" si="9"/>
        <v>4</v>
      </c>
      <c r="H28" s="985">
        <f t="shared" si="9"/>
        <v>2705.42</v>
      </c>
      <c r="I28" s="672"/>
      <c r="J28" s="676"/>
      <c r="K28" s="672">
        <v>4</v>
      </c>
      <c r="L28" s="677">
        <v>4472</v>
      </c>
      <c r="M28" s="673"/>
      <c r="N28" s="678"/>
      <c r="O28" s="679"/>
      <c r="P28" s="676"/>
      <c r="Q28" s="983">
        <f t="shared" si="3"/>
        <v>7177.42</v>
      </c>
      <c r="R28" s="680"/>
      <c r="S28" s="681"/>
      <c r="T28" s="682"/>
      <c r="U28" s="677"/>
      <c r="V28" s="682"/>
      <c r="W28" s="664">
        <f t="shared" si="8"/>
        <v>0</v>
      </c>
      <c r="Y28" s="705" t="s">
        <v>48</v>
      </c>
      <c r="Z28" s="684">
        <v>1</v>
      </c>
      <c r="AA28" s="685">
        <v>781.44</v>
      </c>
    </row>
    <row r="29" spans="1:27" ht="18.75" customHeight="1" thickBot="1">
      <c r="A29" s="621">
        <f t="shared" si="2"/>
        <v>17</v>
      </c>
      <c r="B29" s="707" t="s">
        <v>49</v>
      </c>
      <c r="C29" s="672">
        <v>4</v>
      </c>
      <c r="D29" s="673">
        <v>2893.26</v>
      </c>
      <c r="E29" s="672"/>
      <c r="F29" s="675"/>
      <c r="G29" s="988">
        <f t="shared" si="9"/>
        <v>4</v>
      </c>
      <c r="H29" s="985">
        <f t="shared" si="9"/>
        <v>2893.26</v>
      </c>
      <c r="I29" s="672"/>
      <c r="J29" s="676"/>
      <c r="K29" s="672">
        <v>3</v>
      </c>
      <c r="L29" s="677">
        <v>3354</v>
      </c>
      <c r="M29" s="673"/>
      <c r="N29" s="678"/>
      <c r="O29" s="679"/>
      <c r="P29" s="676"/>
      <c r="Q29" s="983">
        <f t="shared" si="3"/>
        <v>6247.26</v>
      </c>
      <c r="R29" s="680"/>
      <c r="S29" s="708"/>
      <c r="T29" s="709"/>
      <c r="U29" s="710"/>
      <c r="V29" s="709"/>
      <c r="W29" s="711">
        <f t="shared" si="8"/>
        <v>0</v>
      </c>
      <c r="Y29" s="705" t="s">
        <v>50</v>
      </c>
      <c r="Z29" s="684"/>
      <c r="AA29" s="685"/>
    </row>
    <row r="30" spans="1:27" ht="21" customHeight="1" thickBot="1">
      <c r="A30" s="621">
        <f t="shared" si="2"/>
        <v>18</v>
      </c>
      <c r="B30" s="712" t="s">
        <v>51</v>
      </c>
      <c r="C30" s="644">
        <f>SUM(C31:C36)</f>
        <v>73</v>
      </c>
      <c r="D30" s="645">
        <f>SUM(D31:D36)</f>
        <v>46143.909999999996</v>
      </c>
      <c r="E30" s="713">
        <f>SUM(E31:E36)</f>
        <v>1</v>
      </c>
      <c r="F30" s="646">
        <f>SUM(F31:F36)</f>
        <v>597.51</v>
      </c>
      <c r="G30" s="713">
        <f aca="true" t="shared" si="10" ref="G30:Q30">SUM(G31:G36)</f>
        <v>74</v>
      </c>
      <c r="H30" s="646">
        <f t="shared" si="10"/>
        <v>46741.420000000006</v>
      </c>
      <c r="I30" s="644">
        <f t="shared" si="10"/>
        <v>0</v>
      </c>
      <c r="J30" s="699">
        <f t="shared" si="10"/>
        <v>0</v>
      </c>
      <c r="K30" s="644">
        <f t="shared" si="10"/>
        <v>46</v>
      </c>
      <c r="L30" s="647">
        <f t="shared" si="10"/>
        <v>50565.38</v>
      </c>
      <c r="M30" s="645">
        <f t="shared" si="10"/>
        <v>0</v>
      </c>
      <c r="N30" s="700">
        <f t="shared" si="10"/>
        <v>0</v>
      </c>
      <c r="O30" s="701">
        <f t="shared" si="10"/>
        <v>0</v>
      </c>
      <c r="P30" s="699">
        <f t="shared" si="10"/>
        <v>0</v>
      </c>
      <c r="Q30" s="703">
        <f t="shared" si="10"/>
        <v>97306.79999999999</v>
      </c>
      <c r="R30" s="649"/>
      <c r="S30" s="650">
        <f>SUM(S31:S36)</f>
        <v>0</v>
      </c>
      <c r="T30" s="655">
        <f>SUM(T31:T36)</f>
        <v>0</v>
      </c>
      <c r="U30" s="647">
        <f>SUM(U31:U36)</f>
        <v>0</v>
      </c>
      <c r="V30" s="655">
        <f>SUM(V31:V36)</f>
        <v>0</v>
      </c>
      <c r="W30" s="703">
        <f>SUM(W31:W36)</f>
        <v>0</v>
      </c>
      <c r="Y30" s="714" t="s">
        <v>138</v>
      </c>
      <c r="Z30" s="654">
        <f>SUM(Z31:Z36)</f>
        <v>253</v>
      </c>
      <c r="AA30" s="655">
        <f>SUM(AA31:AA36)</f>
        <v>179712.11000000002</v>
      </c>
    </row>
    <row r="31" spans="1:27" ht="18.75" customHeight="1">
      <c r="A31" s="621">
        <f t="shared" si="2"/>
        <v>19</v>
      </c>
      <c r="B31" s="715" t="s">
        <v>53</v>
      </c>
      <c r="C31" s="672">
        <v>11</v>
      </c>
      <c r="D31" s="673">
        <v>6976.05</v>
      </c>
      <c r="E31" s="672">
        <v>1</v>
      </c>
      <c r="F31" s="675">
        <v>597.51</v>
      </c>
      <c r="G31" s="988">
        <f aca="true" t="shared" si="11" ref="G31:G36">C31+E31</f>
        <v>12</v>
      </c>
      <c r="H31" s="985">
        <f aca="true" t="shared" si="12" ref="H31:H36">D31+F31</f>
        <v>7573.56</v>
      </c>
      <c r="I31" s="672"/>
      <c r="J31" s="676"/>
      <c r="K31" s="672">
        <v>6</v>
      </c>
      <c r="L31" s="677">
        <v>5694.92</v>
      </c>
      <c r="M31" s="673"/>
      <c r="N31" s="678"/>
      <c r="O31" s="679"/>
      <c r="P31" s="676"/>
      <c r="Q31" s="983">
        <f t="shared" si="3"/>
        <v>13268.48</v>
      </c>
      <c r="R31" s="680"/>
      <c r="S31" s="665"/>
      <c r="T31" s="666"/>
      <c r="U31" s="667"/>
      <c r="V31" s="666"/>
      <c r="W31" s="704">
        <f aca="true" t="shared" si="13" ref="W31:W36">SUM(S31:V31)</f>
        <v>0</v>
      </c>
      <c r="Y31" s="683" t="s">
        <v>54</v>
      </c>
      <c r="Z31" s="684">
        <v>234</v>
      </c>
      <c r="AA31" s="685">
        <v>168471.79</v>
      </c>
    </row>
    <row r="32" spans="1:27" ht="18.75" customHeight="1">
      <c r="A32" s="621">
        <f t="shared" si="2"/>
        <v>20</v>
      </c>
      <c r="B32" s="671" t="s">
        <v>55</v>
      </c>
      <c r="C32" s="672">
        <v>17</v>
      </c>
      <c r="D32" s="673">
        <v>11199.09</v>
      </c>
      <c r="E32" s="672"/>
      <c r="F32" s="675"/>
      <c r="G32" s="988">
        <f t="shared" si="11"/>
        <v>17</v>
      </c>
      <c r="H32" s="985">
        <f t="shared" si="12"/>
        <v>11199.09</v>
      </c>
      <c r="I32" s="672"/>
      <c r="J32" s="676"/>
      <c r="K32" s="672">
        <v>10</v>
      </c>
      <c r="L32" s="677">
        <v>11180</v>
      </c>
      <c r="M32" s="673"/>
      <c r="N32" s="678"/>
      <c r="O32" s="679"/>
      <c r="P32" s="676"/>
      <c r="Q32" s="983">
        <f t="shared" si="3"/>
        <v>22379.09</v>
      </c>
      <c r="R32" s="680"/>
      <c r="S32" s="681"/>
      <c r="T32" s="682"/>
      <c r="U32" s="677"/>
      <c r="V32" s="682"/>
      <c r="W32" s="664">
        <f t="shared" si="13"/>
        <v>0</v>
      </c>
      <c r="Y32" s="683" t="s">
        <v>56</v>
      </c>
      <c r="Z32" s="684">
        <v>17</v>
      </c>
      <c r="AA32" s="685">
        <v>10138.91</v>
      </c>
    </row>
    <row r="33" spans="1:27" ht="18.75" customHeight="1">
      <c r="A33" s="621">
        <f t="shared" si="2"/>
        <v>21</v>
      </c>
      <c r="B33" s="671" t="s">
        <v>57</v>
      </c>
      <c r="C33" s="672">
        <v>16</v>
      </c>
      <c r="D33" s="673">
        <v>10348.15</v>
      </c>
      <c r="E33" s="672"/>
      <c r="F33" s="675"/>
      <c r="G33" s="988">
        <f t="shared" si="11"/>
        <v>16</v>
      </c>
      <c r="H33" s="985">
        <f t="shared" si="12"/>
        <v>10348.15</v>
      </c>
      <c r="I33" s="672"/>
      <c r="J33" s="676"/>
      <c r="K33" s="672">
        <v>12</v>
      </c>
      <c r="L33" s="677">
        <v>13676</v>
      </c>
      <c r="M33" s="673"/>
      <c r="N33" s="678"/>
      <c r="O33" s="679"/>
      <c r="P33" s="676"/>
      <c r="Q33" s="983">
        <f t="shared" si="3"/>
        <v>24024.15</v>
      </c>
      <c r="R33" s="680"/>
      <c r="S33" s="681"/>
      <c r="T33" s="682"/>
      <c r="U33" s="677"/>
      <c r="V33" s="682"/>
      <c r="W33" s="664">
        <f t="shared" si="13"/>
        <v>0</v>
      </c>
      <c r="Y33" s="683" t="s">
        <v>58</v>
      </c>
      <c r="Z33" s="684">
        <v>2</v>
      </c>
      <c r="AA33" s="685">
        <v>1101.41</v>
      </c>
    </row>
    <row r="34" spans="1:27" ht="18.75" customHeight="1">
      <c r="A34" s="621">
        <f t="shared" si="2"/>
        <v>22</v>
      </c>
      <c r="B34" s="671" t="s">
        <v>59</v>
      </c>
      <c r="C34" s="672">
        <v>13</v>
      </c>
      <c r="D34" s="673">
        <v>7376.16</v>
      </c>
      <c r="E34" s="672"/>
      <c r="F34" s="675"/>
      <c r="G34" s="988">
        <f t="shared" si="11"/>
        <v>13</v>
      </c>
      <c r="H34" s="985">
        <f t="shared" si="12"/>
        <v>7376.16</v>
      </c>
      <c r="I34" s="672"/>
      <c r="J34" s="676"/>
      <c r="K34" s="672">
        <v>14</v>
      </c>
      <c r="L34" s="677">
        <v>15646.82</v>
      </c>
      <c r="M34" s="673"/>
      <c r="N34" s="678"/>
      <c r="O34" s="679"/>
      <c r="P34" s="676"/>
      <c r="Q34" s="983">
        <f t="shared" si="3"/>
        <v>23022.98</v>
      </c>
      <c r="R34" s="680"/>
      <c r="S34" s="681"/>
      <c r="T34" s="682"/>
      <c r="U34" s="677"/>
      <c r="V34" s="682"/>
      <c r="W34" s="664">
        <f t="shared" si="13"/>
        <v>0</v>
      </c>
      <c r="Y34" s="683" t="s">
        <v>60</v>
      </c>
      <c r="Z34" s="684"/>
      <c r="AA34" s="685"/>
    </row>
    <row r="35" spans="1:27" ht="18.75" customHeight="1">
      <c r="A35" s="621">
        <f t="shared" si="2"/>
        <v>23</v>
      </c>
      <c r="B35" s="671" t="s">
        <v>61</v>
      </c>
      <c r="C35" s="672">
        <v>13</v>
      </c>
      <c r="D35" s="673">
        <v>8305.33</v>
      </c>
      <c r="E35" s="672"/>
      <c r="F35" s="675"/>
      <c r="G35" s="988">
        <f t="shared" si="11"/>
        <v>13</v>
      </c>
      <c r="H35" s="985">
        <f t="shared" si="12"/>
        <v>8305.33</v>
      </c>
      <c r="I35" s="672"/>
      <c r="J35" s="676"/>
      <c r="K35" s="672">
        <v>2</v>
      </c>
      <c r="L35" s="677">
        <v>2198.82</v>
      </c>
      <c r="M35" s="673"/>
      <c r="N35" s="678"/>
      <c r="O35" s="679"/>
      <c r="P35" s="676"/>
      <c r="Q35" s="983">
        <f t="shared" si="3"/>
        <v>10504.15</v>
      </c>
      <c r="R35" s="680"/>
      <c r="S35" s="681"/>
      <c r="T35" s="682"/>
      <c r="U35" s="677"/>
      <c r="V35" s="682"/>
      <c r="W35" s="664">
        <f t="shared" si="13"/>
        <v>0</v>
      </c>
      <c r="Y35" s="683" t="s">
        <v>62</v>
      </c>
      <c r="Z35" s="684"/>
      <c r="AA35" s="685"/>
    </row>
    <row r="36" spans="1:27" ht="18.75" customHeight="1" thickBot="1">
      <c r="A36" s="621">
        <f t="shared" si="2"/>
        <v>24</v>
      </c>
      <c r="B36" s="686" t="s">
        <v>63</v>
      </c>
      <c r="C36" s="672">
        <v>3</v>
      </c>
      <c r="D36" s="673">
        <v>1939.13</v>
      </c>
      <c r="E36" s="672"/>
      <c r="F36" s="675"/>
      <c r="G36" s="988">
        <f t="shared" si="11"/>
        <v>3</v>
      </c>
      <c r="H36" s="985">
        <f t="shared" si="12"/>
        <v>1939.13</v>
      </c>
      <c r="I36" s="672"/>
      <c r="J36" s="676"/>
      <c r="K36" s="672">
        <v>2</v>
      </c>
      <c r="L36" s="677">
        <v>2168.82</v>
      </c>
      <c r="M36" s="673"/>
      <c r="N36" s="678"/>
      <c r="O36" s="679"/>
      <c r="P36" s="676"/>
      <c r="Q36" s="983">
        <f t="shared" si="3"/>
        <v>4107.950000000001</v>
      </c>
      <c r="R36" s="680"/>
      <c r="S36" s="708"/>
      <c r="T36" s="709"/>
      <c r="U36" s="710"/>
      <c r="V36" s="709"/>
      <c r="W36" s="711">
        <f t="shared" si="13"/>
        <v>0</v>
      </c>
      <c r="Y36" s="683" t="s">
        <v>64</v>
      </c>
      <c r="Z36" s="684"/>
      <c r="AA36" s="685"/>
    </row>
    <row r="37" spans="1:27" ht="21" customHeight="1" thickBot="1">
      <c r="A37" s="621">
        <f t="shared" si="2"/>
        <v>25</v>
      </c>
      <c r="B37" s="643" t="s">
        <v>65</v>
      </c>
      <c r="C37" s="644">
        <f aca="true" t="shared" si="14" ref="C37:Q37">SUM(C38:C42)</f>
        <v>24</v>
      </c>
      <c r="D37" s="645">
        <f t="shared" si="14"/>
        <v>15039.89</v>
      </c>
      <c r="E37" s="644">
        <f>SUM(E38:E42)</f>
        <v>0</v>
      </c>
      <c r="F37" s="646">
        <f>SUM(F38:F42)</f>
        <v>0</v>
      </c>
      <c r="G37" s="644">
        <f t="shared" si="14"/>
        <v>24</v>
      </c>
      <c r="H37" s="646">
        <f t="shared" si="14"/>
        <v>15039.89</v>
      </c>
      <c r="I37" s="644">
        <f t="shared" si="14"/>
        <v>0</v>
      </c>
      <c r="J37" s="699">
        <f t="shared" si="14"/>
        <v>0</v>
      </c>
      <c r="K37" s="644">
        <f t="shared" si="14"/>
        <v>9</v>
      </c>
      <c r="L37" s="647">
        <f t="shared" si="14"/>
        <v>9838.92</v>
      </c>
      <c r="M37" s="645">
        <f t="shared" si="14"/>
        <v>0</v>
      </c>
      <c r="N37" s="700">
        <f t="shared" si="14"/>
        <v>0</v>
      </c>
      <c r="O37" s="701">
        <f t="shared" si="14"/>
        <v>0</v>
      </c>
      <c r="P37" s="699">
        <f t="shared" si="14"/>
        <v>0</v>
      </c>
      <c r="Q37" s="703">
        <f t="shared" si="14"/>
        <v>24878.81</v>
      </c>
      <c r="R37" s="649"/>
      <c r="S37" s="650">
        <f>SUM(S38:S42)</f>
        <v>0</v>
      </c>
      <c r="T37" s="655">
        <f>SUM(T38:T42)</f>
        <v>0</v>
      </c>
      <c r="U37" s="647">
        <f>SUM(U38:U42)</f>
        <v>0</v>
      </c>
      <c r="V37" s="655">
        <f>SUM(V38:V42)</f>
        <v>0</v>
      </c>
      <c r="W37" s="703">
        <f>SUM(W38:W42)</f>
        <v>0</v>
      </c>
      <c r="Y37" s="653" t="s">
        <v>139</v>
      </c>
      <c r="Z37" s="654">
        <f>SUM(Z38:Z42)</f>
        <v>4</v>
      </c>
      <c r="AA37" s="655">
        <f>SUM(AA38:AA42)</f>
        <v>2397.29</v>
      </c>
    </row>
    <row r="38" spans="1:27" ht="18.75" customHeight="1">
      <c r="A38" s="621">
        <f t="shared" si="2"/>
        <v>26</v>
      </c>
      <c r="B38" s="715" t="s">
        <v>67</v>
      </c>
      <c r="C38" s="672">
        <v>3</v>
      </c>
      <c r="D38" s="673">
        <v>1873.4</v>
      </c>
      <c r="E38" s="672"/>
      <c r="F38" s="675"/>
      <c r="G38" s="988">
        <f aca="true" t="shared" si="15" ref="G38:H41">C38+E38</f>
        <v>3</v>
      </c>
      <c r="H38" s="985">
        <f t="shared" si="15"/>
        <v>1873.4</v>
      </c>
      <c r="I38" s="672"/>
      <c r="J38" s="676"/>
      <c r="K38" s="672">
        <v>1</v>
      </c>
      <c r="L38" s="677">
        <v>1080.82</v>
      </c>
      <c r="M38" s="673"/>
      <c r="N38" s="678"/>
      <c r="O38" s="679"/>
      <c r="P38" s="676"/>
      <c r="Q38" s="983">
        <f t="shared" si="3"/>
        <v>2954.2200000000003</v>
      </c>
      <c r="R38" s="680"/>
      <c r="S38" s="665"/>
      <c r="T38" s="666"/>
      <c r="U38" s="667"/>
      <c r="V38" s="666"/>
      <c r="W38" s="664">
        <f>SUM(S38:V38)</f>
        <v>0</v>
      </c>
      <c r="Y38" s="683" t="s">
        <v>68</v>
      </c>
      <c r="Z38" s="684">
        <v>4</v>
      </c>
      <c r="AA38" s="685">
        <v>2397.29</v>
      </c>
    </row>
    <row r="39" spans="1:27" ht="18.75" customHeight="1">
      <c r="A39" s="621">
        <f t="shared" si="2"/>
        <v>27</v>
      </c>
      <c r="B39" s="671" t="s">
        <v>69</v>
      </c>
      <c r="C39" s="672">
        <v>12</v>
      </c>
      <c r="D39" s="673">
        <v>7489.75</v>
      </c>
      <c r="E39" s="672"/>
      <c r="F39" s="675"/>
      <c r="G39" s="988">
        <f t="shared" si="15"/>
        <v>12</v>
      </c>
      <c r="H39" s="985">
        <f t="shared" si="15"/>
        <v>7489.75</v>
      </c>
      <c r="I39" s="672"/>
      <c r="J39" s="676"/>
      <c r="K39" s="672">
        <v>1</v>
      </c>
      <c r="L39" s="677">
        <v>1118</v>
      </c>
      <c r="M39" s="673"/>
      <c r="N39" s="678"/>
      <c r="O39" s="679"/>
      <c r="P39" s="676"/>
      <c r="Q39" s="983">
        <f t="shared" si="3"/>
        <v>8607.75</v>
      </c>
      <c r="R39" s="680"/>
      <c r="S39" s="681"/>
      <c r="T39" s="682"/>
      <c r="U39" s="677"/>
      <c r="V39" s="682"/>
      <c r="W39" s="664">
        <f>SUM(S39:V39)</f>
        <v>0</v>
      </c>
      <c r="Y39" s="683" t="s">
        <v>70</v>
      </c>
      <c r="Z39" s="684"/>
      <c r="AA39" s="685"/>
    </row>
    <row r="40" spans="1:27" ht="18.75" customHeight="1">
      <c r="A40" s="621">
        <f t="shared" si="2"/>
        <v>28</v>
      </c>
      <c r="B40" s="671" t="s">
        <v>71</v>
      </c>
      <c r="C40" s="672">
        <v>2</v>
      </c>
      <c r="D40" s="673">
        <v>1232.55</v>
      </c>
      <c r="E40" s="672"/>
      <c r="F40" s="675"/>
      <c r="G40" s="988">
        <f t="shared" si="15"/>
        <v>2</v>
      </c>
      <c r="H40" s="985">
        <f t="shared" si="15"/>
        <v>1232.55</v>
      </c>
      <c r="I40" s="672"/>
      <c r="J40" s="676"/>
      <c r="K40" s="672">
        <v>2</v>
      </c>
      <c r="L40" s="677">
        <v>2236</v>
      </c>
      <c r="M40" s="673"/>
      <c r="N40" s="678"/>
      <c r="O40" s="679"/>
      <c r="P40" s="676"/>
      <c r="Q40" s="983">
        <f t="shared" si="3"/>
        <v>3468.55</v>
      </c>
      <c r="R40" s="680"/>
      <c r="S40" s="681"/>
      <c r="T40" s="682"/>
      <c r="U40" s="677"/>
      <c r="V40" s="682"/>
      <c r="W40" s="664">
        <f>SUM(S40:V40)</f>
        <v>0</v>
      </c>
      <c r="Y40" s="683" t="s">
        <v>72</v>
      </c>
      <c r="Z40" s="684"/>
      <c r="AA40" s="685"/>
    </row>
    <row r="41" spans="1:27" ht="18.75" customHeight="1">
      <c r="A41" s="621">
        <f t="shared" si="2"/>
        <v>29</v>
      </c>
      <c r="B41" s="671" t="s">
        <v>73</v>
      </c>
      <c r="C41" s="672">
        <v>7</v>
      </c>
      <c r="D41" s="673">
        <v>4444.19</v>
      </c>
      <c r="E41" s="672"/>
      <c r="F41" s="675"/>
      <c r="G41" s="988">
        <f t="shared" si="15"/>
        <v>7</v>
      </c>
      <c r="H41" s="985">
        <f t="shared" si="15"/>
        <v>4444.19</v>
      </c>
      <c r="I41" s="672"/>
      <c r="J41" s="676"/>
      <c r="K41" s="672">
        <v>5</v>
      </c>
      <c r="L41" s="677">
        <v>5404.1</v>
      </c>
      <c r="M41" s="673"/>
      <c r="N41" s="678"/>
      <c r="O41" s="679"/>
      <c r="P41" s="676"/>
      <c r="Q41" s="983">
        <f t="shared" si="3"/>
        <v>9848.29</v>
      </c>
      <c r="R41" s="680"/>
      <c r="S41" s="681"/>
      <c r="T41" s="682"/>
      <c r="U41" s="677"/>
      <c r="V41" s="682"/>
      <c r="W41" s="664">
        <f>SUM(S41:V41)</f>
        <v>0</v>
      </c>
      <c r="Y41" s="683" t="s">
        <v>74</v>
      </c>
      <c r="Z41" s="684"/>
      <c r="AA41" s="685"/>
    </row>
    <row r="42" spans="1:27" ht="18.75" customHeight="1" thickBot="1">
      <c r="A42" s="621">
        <f t="shared" si="2"/>
        <v>30</v>
      </c>
      <c r="B42" s="686" t="s">
        <v>75</v>
      </c>
      <c r="C42" s="672"/>
      <c r="D42" s="673"/>
      <c r="E42" s="672"/>
      <c r="F42" s="675"/>
      <c r="G42" s="988"/>
      <c r="H42" s="985"/>
      <c r="I42" s="672"/>
      <c r="J42" s="676"/>
      <c r="K42" s="672"/>
      <c r="L42" s="677"/>
      <c r="M42" s="673"/>
      <c r="N42" s="678"/>
      <c r="O42" s="679"/>
      <c r="P42" s="676"/>
      <c r="Q42" s="983">
        <f t="shared" si="3"/>
        <v>0</v>
      </c>
      <c r="R42" s="680"/>
      <c r="S42" s="708"/>
      <c r="T42" s="709"/>
      <c r="U42" s="710"/>
      <c r="V42" s="709"/>
      <c r="W42" s="664">
        <f>SUM(S42:V42)</f>
        <v>0</v>
      </c>
      <c r="Y42" s="683" t="s">
        <v>76</v>
      </c>
      <c r="Z42" s="684"/>
      <c r="AA42" s="685"/>
    </row>
    <row r="43" spans="1:27" ht="21" customHeight="1" thickBot="1">
      <c r="A43" s="621">
        <f t="shared" si="2"/>
        <v>31</v>
      </c>
      <c r="B43" s="643" t="s">
        <v>77</v>
      </c>
      <c r="C43" s="644">
        <f>SUM(C44:C48)</f>
        <v>0</v>
      </c>
      <c r="D43" s="645">
        <f>SUM(D44:D48)</f>
        <v>0</v>
      </c>
      <c r="E43" s="713">
        <f>SUM(E44:E48)</f>
        <v>0</v>
      </c>
      <c r="F43" s="646">
        <f>SUM(F44:F48)</f>
        <v>0</v>
      </c>
      <c r="G43" s="713">
        <f aca="true" t="shared" si="16" ref="G43:Q43">SUM(G44:G48)</f>
        <v>0</v>
      </c>
      <c r="H43" s="646">
        <f t="shared" si="16"/>
        <v>0</v>
      </c>
      <c r="I43" s="644">
        <f t="shared" si="16"/>
        <v>0</v>
      </c>
      <c r="J43" s="699">
        <f t="shared" si="16"/>
        <v>0</v>
      </c>
      <c r="K43" s="644">
        <f t="shared" si="16"/>
        <v>0</v>
      </c>
      <c r="L43" s="647">
        <f t="shared" si="16"/>
        <v>0</v>
      </c>
      <c r="M43" s="645">
        <f t="shared" si="16"/>
        <v>0</v>
      </c>
      <c r="N43" s="700">
        <f t="shared" si="16"/>
        <v>0</v>
      </c>
      <c r="O43" s="701">
        <f t="shared" si="16"/>
        <v>0</v>
      </c>
      <c r="P43" s="699">
        <f t="shared" si="16"/>
        <v>0</v>
      </c>
      <c r="Q43" s="703">
        <f t="shared" si="16"/>
        <v>0</v>
      </c>
      <c r="R43" s="680"/>
      <c r="S43" s="650">
        <f>SUM(S44:S48)</f>
        <v>0</v>
      </c>
      <c r="T43" s="655">
        <f>SUM(T44:T48)</f>
        <v>0</v>
      </c>
      <c r="U43" s="647">
        <f>SUM(U44:U48)</f>
        <v>0</v>
      </c>
      <c r="V43" s="655">
        <f>SUM(V44:V48)</f>
        <v>0</v>
      </c>
      <c r="W43" s="703">
        <f>SUM(W44:W48)</f>
        <v>0</v>
      </c>
      <c r="Y43" s="653" t="s">
        <v>77</v>
      </c>
      <c r="Z43" s="654">
        <f>SUM(Z44:Z48)</f>
        <v>0</v>
      </c>
      <c r="AA43" s="655">
        <f>SUM(AA44:AA48)</f>
        <v>0</v>
      </c>
    </row>
    <row r="44" spans="1:27" ht="18.75" customHeight="1">
      <c r="A44" s="621">
        <f t="shared" si="2"/>
        <v>32</v>
      </c>
      <c r="B44" s="715">
        <v>12</v>
      </c>
      <c r="C44" s="672"/>
      <c r="D44" s="673"/>
      <c r="E44" s="672"/>
      <c r="F44" s="675"/>
      <c r="G44" s="672"/>
      <c r="H44" s="675"/>
      <c r="I44" s="672"/>
      <c r="J44" s="676"/>
      <c r="K44" s="672"/>
      <c r="L44" s="677"/>
      <c r="M44" s="673"/>
      <c r="N44" s="678"/>
      <c r="O44" s="679"/>
      <c r="P44" s="676"/>
      <c r="Q44" s="983">
        <f t="shared" si="3"/>
        <v>0</v>
      </c>
      <c r="R44" s="680"/>
      <c r="S44" s="665"/>
      <c r="T44" s="666"/>
      <c r="U44" s="667"/>
      <c r="V44" s="666"/>
      <c r="W44" s="664">
        <f>SUM(S44:V44)</f>
        <v>0</v>
      </c>
      <c r="Y44" s="717">
        <v>12</v>
      </c>
      <c r="Z44" s="684"/>
      <c r="AA44" s="685"/>
    </row>
    <row r="45" spans="1:27" ht="18.75" customHeight="1">
      <c r="A45" s="621">
        <f t="shared" si="2"/>
        <v>33</v>
      </c>
      <c r="B45" s="715">
        <v>11</v>
      </c>
      <c r="C45" s="672"/>
      <c r="D45" s="673"/>
      <c r="E45" s="672"/>
      <c r="F45" s="675"/>
      <c r="G45" s="672"/>
      <c r="H45" s="675"/>
      <c r="I45" s="672"/>
      <c r="J45" s="676"/>
      <c r="K45" s="672"/>
      <c r="L45" s="677"/>
      <c r="M45" s="673"/>
      <c r="N45" s="678"/>
      <c r="O45" s="679"/>
      <c r="P45" s="676"/>
      <c r="Q45" s="983">
        <f t="shared" si="3"/>
        <v>0</v>
      </c>
      <c r="R45" s="680"/>
      <c r="S45" s="718"/>
      <c r="T45" s="719"/>
      <c r="U45" s="661"/>
      <c r="V45" s="719"/>
      <c r="W45" s="664">
        <f>SUM(S45:V45)</f>
        <v>0</v>
      </c>
      <c r="Y45" s="683">
        <v>11</v>
      </c>
      <c r="Z45" s="684"/>
      <c r="AA45" s="685"/>
    </row>
    <row r="46" spans="1:27" ht="18.75" customHeight="1">
      <c r="A46" s="621">
        <f t="shared" si="2"/>
        <v>34</v>
      </c>
      <c r="B46" s="715">
        <v>10</v>
      </c>
      <c r="C46" s="672"/>
      <c r="D46" s="673"/>
      <c r="E46" s="672"/>
      <c r="F46" s="675"/>
      <c r="G46" s="672"/>
      <c r="H46" s="675"/>
      <c r="I46" s="672"/>
      <c r="J46" s="676"/>
      <c r="K46" s="672"/>
      <c r="L46" s="677"/>
      <c r="M46" s="673"/>
      <c r="N46" s="678"/>
      <c r="O46" s="679"/>
      <c r="P46" s="676"/>
      <c r="Q46" s="983">
        <f t="shared" si="3"/>
        <v>0</v>
      </c>
      <c r="R46" s="680"/>
      <c r="S46" s="718"/>
      <c r="T46" s="719"/>
      <c r="U46" s="661"/>
      <c r="V46" s="719"/>
      <c r="W46" s="664">
        <f>SUM(S46:V46)</f>
        <v>0</v>
      </c>
      <c r="Y46" s="683">
        <v>10</v>
      </c>
      <c r="Z46" s="684"/>
      <c r="AA46" s="685"/>
    </row>
    <row r="47" spans="1:27" ht="18.75" customHeight="1">
      <c r="A47" s="621">
        <f t="shared" si="2"/>
        <v>35</v>
      </c>
      <c r="B47" s="720">
        <v>9</v>
      </c>
      <c r="C47" s="672"/>
      <c r="D47" s="673"/>
      <c r="E47" s="672"/>
      <c r="F47" s="675"/>
      <c r="G47" s="672"/>
      <c r="H47" s="675"/>
      <c r="I47" s="672"/>
      <c r="J47" s="676"/>
      <c r="K47" s="672"/>
      <c r="L47" s="677"/>
      <c r="M47" s="673"/>
      <c r="N47" s="678"/>
      <c r="O47" s="679"/>
      <c r="P47" s="676"/>
      <c r="Q47" s="983">
        <f t="shared" si="3"/>
        <v>0</v>
      </c>
      <c r="R47" s="680"/>
      <c r="S47" s="681"/>
      <c r="T47" s="682"/>
      <c r="U47" s="677"/>
      <c r="V47" s="682"/>
      <c r="W47" s="664">
        <f>SUM(S47:V47)</f>
        <v>0</v>
      </c>
      <c r="Y47" s="683">
        <v>9</v>
      </c>
      <c r="Z47" s="684"/>
      <c r="AA47" s="685"/>
    </row>
    <row r="48" spans="1:27" ht="18.75" customHeight="1" thickBot="1">
      <c r="A48" s="621">
        <f t="shared" si="2"/>
        <v>36</v>
      </c>
      <c r="B48" s="721">
        <v>8</v>
      </c>
      <c r="C48" s="722"/>
      <c r="D48" s="673"/>
      <c r="E48" s="672"/>
      <c r="F48" s="675"/>
      <c r="G48" s="672"/>
      <c r="H48" s="675"/>
      <c r="I48" s="672"/>
      <c r="J48" s="676"/>
      <c r="K48" s="672"/>
      <c r="L48" s="677"/>
      <c r="M48" s="673"/>
      <c r="N48" s="678"/>
      <c r="O48" s="679"/>
      <c r="P48" s="676"/>
      <c r="Q48" s="983">
        <f t="shared" si="3"/>
        <v>0</v>
      </c>
      <c r="R48" s="680"/>
      <c r="S48" s="708"/>
      <c r="T48" s="709"/>
      <c r="U48" s="710"/>
      <c r="V48" s="709"/>
      <c r="W48" s="664">
        <f>SUM(S48:V48)</f>
        <v>0</v>
      </c>
      <c r="Y48" s="723">
        <v>8</v>
      </c>
      <c r="Z48" s="684"/>
      <c r="AA48" s="685"/>
    </row>
    <row r="49" spans="1:27" ht="26.25" customHeight="1" thickBot="1">
      <c r="A49" s="621">
        <f t="shared" si="2"/>
        <v>37</v>
      </c>
      <c r="B49" s="724" t="s">
        <v>78</v>
      </c>
      <c r="C49" s="725">
        <f>+C43+C37+C30+C23+C13</f>
        <v>122</v>
      </c>
      <c r="D49" s="726">
        <f>D13+D23+D30+D37+D43</f>
        <v>92869.28</v>
      </c>
      <c r="E49" s="728">
        <f>+E43+E37+E30+E23+E13</f>
        <v>1</v>
      </c>
      <c r="F49" s="729">
        <f>+F43+F37+F30+F23+F13</f>
        <v>597.51</v>
      </c>
      <c r="G49" s="728">
        <f aca="true" t="shared" si="17" ref="G49:Q49">+G43+G37+G30+G23+G13</f>
        <v>123</v>
      </c>
      <c r="H49" s="729">
        <f t="shared" si="17"/>
        <v>93466.79000000001</v>
      </c>
      <c r="I49" s="725">
        <f t="shared" si="17"/>
        <v>0</v>
      </c>
      <c r="J49" s="726">
        <f t="shared" si="17"/>
        <v>0</v>
      </c>
      <c r="K49" s="725">
        <f t="shared" si="17"/>
        <v>77</v>
      </c>
      <c r="L49" s="730">
        <f t="shared" si="17"/>
        <v>125053.93999999999</v>
      </c>
      <c r="M49" s="731">
        <f t="shared" si="17"/>
        <v>0</v>
      </c>
      <c r="N49" s="725">
        <f t="shared" si="17"/>
        <v>0</v>
      </c>
      <c r="O49" s="732">
        <f t="shared" si="17"/>
        <v>0</v>
      </c>
      <c r="P49" s="726">
        <f t="shared" si="17"/>
        <v>0</v>
      </c>
      <c r="Q49" s="731">
        <f t="shared" si="17"/>
        <v>218520.72999999998</v>
      </c>
      <c r="R49" s="680"/>
      <c r="S49" s="875">
        <f>+S43+S37+S30+S23+S13</f>
        <v>0</v>
      </c>
      <c r="T49" s="726">
        <f>+T43+T37+T30+T23+T13</f>
        <v>0</v>
      </c>
      <c r="U49" s="730">
        <f>+U43+U37+U30+U23+U13</f>
        <v>0</v>
      </c>
      <c r="V49" s="726">
        <f>+V43+V37+V30+V23+V13</f>
        <v>0</v>
      </c>
      <c r="W49" s="861">
        <f>+W43+W37+W30+W23+W13</f>
        <v>0</v>
      </c>
      <c r="Y49" s="737" t="s">
        <v>78</v>
      </c>
      <c r="Z49" s="738">
        <f>Z13+Z23+Z30+Z37+Z43</f>
        <v>271</v>
      </c>
      <c r="AA49" s="739">
        <f>AA13+AA23+AA30+AA37+AA43</f>
        <v>195300.43000000002</v>
      </c>
    </row>
    <row r="50" spans="1:27" s="876" customFormat="1" ht="26.25" customHeight="1" thickBot="1">
      <c r="A50" s="876">
        <f t="shared" si="2"/>
        <v>38</v>
      </c>
      <c r="B50" s="1254" t="s">
        <v>80</v>
      </c>
      <c r="C50" s="1255"/>
      <c r="D50" s="1255"/>
      <c r="E50" s="1255"/>
      <c r="F50" s="1255"/>
      <c r="G50" s="1255"/>
      <c r="H50" s="1255"/>
      <c r="I50" s="1255"/>
      <c r="J50" s="1255"/>
      <c r="K50" s="1255"/>
      <c r="L50" s="1255"/>
      <c r="M50" s="1255"/>
      <c r="N50" s="1255"/>
      <c r="O50" s="1255"/>
      <c r="P50" s="1255"/>
      <c r="Q50" s="1256"/>
      <c r="R50" s="881"/>
      <c r="S50" s="1257" t="s">
        <v>81</v>
      </c>
      <c r="T50" s="1258"/>
      <c r="U50" s="1258"/>
      <c r="V50" s="1258"/>
      <c r="W50" s="1259"/>
      <c r="Y50" s="882" t="s">
        <v>79</v>
      </c>
      <c r="Z50" s="883"/>
      <c r="AA50" s="884"/>
    </row>
    <row r="51" spans="1:27" ht="21" customHeight="1" thickBot="1">
      <c r="A51" s="621">
        <f t="shared" si="2"/>
        <v>39</v>
      </c>
      <c r="B51" s="743" t="s">
        <v>37</v>
      </c>
      <c r="C51" s="744">
        <f>SUM(C52:C57)</f>
        <v>26</v>
      </c>
      <c r="D51" s="745">
        <f>SUM(D52:D57)</f>
        <v>19086.879999999997</v>
      </c>
      <c r="E51" s="744">
        <f>SUM(E52:E57)</f>
        <v>0</v>
      </c>
      <c r="F51" s="745">
        <f>SUM(F52:F57)</f>
        <v>0</v>
      </c>
      <c r="G51" s="744">
        <f aca="true" t="shared" si="18" ref="G51:Q51">SUM(G52:G57)</f>
        <v>26</v>
      </c>
      <c r="H51" s="745">
        <f t="shared" si="18"/>
        <v>19086.879999999997</v>
      </c>
      <c r="I51" s="744">
        <f t="shared" si="18"/>
        <v>17</v>
      </c>
      <c r="J51" s="746">
        <f t="shared" si="18"/>
        <v>8834.77</v>
      </c>
      <c r="K51" s="747">
        <f t="shared" si="18"/>
        <v>0</v>
      </c>
      <c r="L51" s="748">
        <f t="shared" si="18"/>
        <v>0</v>
      </c>
      <c r="M51" s="749">
        <f t="shared" si="18"/>
        <v>0</v>
      </c>
      <c r="N51" s="744">
        <f t="shared" si="18"/>
        <v>29</v>
      </c>
      <c r="O51" s="750">
        <f t="shared" si="18"/>
        <v>30380.379999999997</v>
      </c>
      <c r="P51" s="746">
        <f t="shared" si="18"/>
        <v>0</v>
      </c>
      <c r="Q51" s="745">
        <f t="shared" si="18"/>
        <v>58302.03</v>
      </c>
      <c r="R51" s="649"/>
      <c r="S51" s="650">
        <f>SUM(S52:S57)</f>
        <v>0</v>
      </c>
      <c r="T51" s="655">
        <f>SUM(T52:T57)</f>
        <v>0</v>
      </c>
      <c r="U51" s="647">
        <f>SUM(U52:U57)</f>
        <v>0</v>
      </c>
      <c r="V51" s="655">
        <f>SUM(V52:V57)</f>
        <v>0</v>
      </c>
      <c r="W51" s="703">
        <f>SUM(W52:W57)</f>
        <v>0</v>
      </c>
      <c r="Y51" s="751" t="s">
        <v>82</v>
      </c>
      <c r="Z51" s="654">
        <f>SUM(Z52:Z56)</f>
        <v>23</v>
      </c>
      <c r="AA51" s="655">
        <f>SUM(AA52:AA56)</f>
        <v>58915.7</v>
      </c>
    </row>
    <row r="52" spans="1:27" ht="18.75" customHeight="1">
      <c r="A52" s="621">
        <f t="shared" si="2"/>
        <v>40</v>
      </c>
      <c r="B52" s="715" t="s">
        <v>39</v>
      </c>
      <c r="C52" s="672"/>
      <c r="D52" s="673"/>
      <c r="E52" s="672"/>
      <c r="F52" s="673"/>
      <c r="G52" s="988"/>
      <c r="H52" s="985"/>
      <c r="I52" s="672"/>
      <c r="J52" s="676"/>
      <c r="K52" s="672"/>
      <c r="L52" s="677"/>
      <c r="M52" s="673"/>
      <c r="N52" s="678"/>
      <c r="O52" s="679"/>
      <c r="P52" s="676"/>
      <c r="Q52" s="983">
        <f aca="true" t="shared" si="19" ref="Q52:Q115">H52+J52+L52+M52+O52+P52</f>
        <v>0</v>
      </c>
      <c r="R52" s="680"/>
      <c r="S52" s="665"/>
      <c r="T52" s="666"/>
      <c r="U52" s="667"/>
      <c r="V52" s="666"/>
      <c r="W52" s="664">
        <f aca="true" t="shared" si="20" ref="W52:W57">SUM(S52:V52)</f>
        <v>0</v>
      </c>
      <c r="Y52" s="683" t="s">
        <v>83</v>
      </c>
      <c r="Z52" s="684">
        <v>19</v>
      </c>
      <c r="AA52" s="685">
        <v>51739.52</v>
      </c>
    </row>
    <row r="53" spans="1:27" ht="18.75" customHeight="1">
      <c r="A53" s="621">
        <f t="shared" si="2"/>
        <v>41</v>
      </c>
      <c r="B53" s="671" t="s">
        <v>85</v>
      </c>
      <c r="C53" s="672"/>
      <c r="D53" s="673"/>
      <c r="E53" s="672"/>
      <c r="F53" s="673"/>
      <c r="G53" s="988"/>
      <c r="H53" s="985"/>
      <c r="I53" s="672"/>
      <c r="J53" s="676"/>
      <c r="K53" s="672"/>
      <c r="L53" s="677"/>
      <c r="M53" s="673"/>
      <c r="N53" s="678"/>
      <c r="O53" s="679"/>
      <c r="P53" s="676"/>
      <c r="Q53" s="983">
        <f t="shared" si="19"/>
        <v>0</v>
      </c>
      <c r="R53" s="680"/>
      <c r="S53" s="681"/>
      <c r="T53" s="682"/>
      <c r="U53" s="677"/>
      <c r="V53" s="682"/>
      <c r="W53" s="664">
        <f t="shared" si="20"/>
        <v>0</v>
      </c>
      <c r="Y53" s="683" t="s">
        <v>84</v>
      </c>
      <c r="Z53" s="684">
        <v>2</v>
      </c>
      <c r="AA53" s="685">
        <v>5178.01</v>
      </c>
    </row>
    <row r="54" spans="1:27" ht="18.75" customHeight="1">
      <c r="A54" s="621">
        <f t="shared" si="2"/>
        <v>42</v>
      </c>
      <c r="B54" s="671" t="s">
        <v>43</v>
      </c>
      <c r="C54" s="672"/>
      <c r="D54" s="673"/>
      <c r="E54" s="672"/>
      <c r="F54" s="673"/>
      <c r="G54" s="988"/>
      <c r="H54" s="985"/>
      <c r="I54" s="672"/>
      <c r="J54" s="676"/>
      <c r="K54" s="672"/>
      <c r="L54" s="677"/>
      <c r="M54" s="673"/>
      <c r="N54" s="678"/>
      <c r="O54" s="679"/>
      <c r="P54" s="676"/>
      <c r="Q54" s="983">
        <f t="shared" si="19"/>
        <v>0</v>
      </c>
      <c r="R54" s="680"/>
      <c r="S54" s="681"/>
      <c r="T54" s="682"/>
      <c r="U54" s="677"/>
      <c r="V54" s="682"/>
      <c r="W54" s="664">
        <f t="shared" si="20"/>
        <v>0</v>
      </c>
      <c r="Y54" s="683" t="s">
        <v>86</v>
      </c>
      <c r="Z54" s="684">
        <v>2</v>
      </c>
      <c r="AA54" s="685">
        <v>1998.17</v>
      </c>
    </row>
    <row r="55" spans="1:27" ht="18.75" customHeight="1">
      <c r="A55" s="621">
        <f t="shared" si="2"/>
        <v>43</v>
      </c>
      <c r="B55" s="671" t="s">
        <v>45</v>
      </c>
      <c r="C55" s="672">
        <v>4</v>
      </c>
      <c r="D55" s="673">
        <v>2765.32</v>
      </c>
      <c r="E55" s="672"/>
      <c r="F55" s="673"/>
      <c r="G55" s="988">
        <f aca="true" t="shared" si="21" ref="G55:H57">C55+E55</f>
        <v>4</v>
      </c>
      <c r="H55" s="985">
        <f t="shared" si="21"/>
        <v>2765.32</v>
      </c>
      <c r="I55" s="672"/>
      <c r="J55" s="676"/>
      <c r="K55" s="672"/>
      <c r="L55" s="677"/>
      <c r="M55" s="673"/>
      <c r="N55" s="678">
        <v>6</v>
      </c>
      <c r="O55" s="679">
        <v>6462.1</v>
      </c>
      <c r="P55" s="676"/>
      <c r="Q55" s="983">
        <f t="shared" si="19"/>
        <v>9227.42</v>
      </c>
      <c r="R55" s="680"/>
      <c r="S55" s="681"/>
      <c r="T55" s="682"/>
      <c r="U55" s="677"/>
      <c r="V55" s="682"/>
      <c r="W55" s="664">
        <f t="shared" si="20"/>
        <v>0</v>
      </c>
      <c r="Y55" s="683" t="s">
        <v>87</v>
      </c>
      <c r="Z55" s="684"/>
      <c r="AA55" s="685"/>
    </row>
    <row r="56" spans="1:27" ht="18.75" customHeight="1" thickBot="1">
      <c r="A56" s="621">
        <f t="shared" si="2"/>
        <v>44</v>
      </c>
      <c r="B56" s="671" t="s">
        <v>47</v>
      </c>
      <c r="C56" s="672">
        <v>16</v>
      </c>
      <c r="D56" s="673">
        <v>12014.64</v>
      </c>
      <c r="E56" s="672"/>
      <c r="F56" s="673"/>
      <c r="G56" s="988">
        <f t="shared" si="21"/>
        <v>16</v>
      </c>
      <c r="H56" s="985">
        <f t="shared" si="21"/>
        <v>12014.64</v>
      </c>
      <c r="I56" s="672">
        <v>13</v>
      </c>
      <c r="J56" s="676">
        <v>6501.32</v>
      </c>
      <c r="K56" s="672"/>
      <c r="L56" s="677"/>
      <c r="M56" s="673"/>
      <c r="N56" s="678">
        <v>17</v>
      </c>
      <c r="O56" s="679">
        <v>17367.46</v>
      </c>
      <c r="P56" s="676"/>
      <c r="Q56" s="983">
        <f t="shared" si="19"/>
        <v>35883.42</v>
      </c>
      <c r="R56" s="680"/>
      <c r="S56" s="681"/>
      <c r="T56" s="682"/>
      <c r="U56" s="677"/>
      <c r="V56" s="682"/>
      <c r="W56" s="664">
        <f t="shared" si="20"/>
        <v>0</v>
      </c>
      <c r="Y56" s="683" t="s">
        <v>88</v>
      </c>
      <c r="Z56" s="684"/>
      <c r="AA56" s="685"/>
    </row>
    <row r="57" spans="1:27" ht="21.75" customHeight="1" thickBot="1">
      <c r="A57" s="621">
        <f t="shared" si="2"/>
        <v>45</v>
      </c>
      <c r="B57" s="686" t="s">
        <v>49</v>
      </c>
      <c r="C57" s="672">
        <v>6</v>
      </c>
      <c r="D57" s="673">
        <v>4306.92</v>
      </c>
      <c r="E57" s="672"/>
      <c r="F57" s="673"/>
      <c r="G57" s="988">
        <f t="shared" si="21"/>
        <v>6</v>
      </c>
      <c r="H57" s="985">
        <f t="shared" si="21"/>
        <v>4306.92</v>
      </c>
      <c r="I57" s="672">
        <v>4</v>
      </c>
      <c r="J57" s="676">
        <v>2333.45</v>
      </c>
      <c r="K57" s="672"/>
      <c r="L57" s="677"/>
      <c r="M57" s="673"/>
      <c r="N57" s="678">
        <v>6</v>
      </c>
      <c r="O57" s="679">
        <v>6550.82</v>
      </c>
      <c r="P57" s="676"/>
      <c r="Q57" s="983">
        <f t="shared" si="19"/>
        <v>13191.189999999999</v>
      </c>
      <c r="R57" s="680"/>
      <c r="S57" s="708"/>
      <c r="T57" s="709"/>
      <c r="U57" s="710"/>
      <c r="V57" s="709"/>
      <c r="W57" s="664">
        <f t="shared" si="20"/>
        <v>0</v>
      </c>
      <c r="Y57" s="751" t="s">
        <v>89</v>
      </c>
      <c r="Z57" s="716">
        <f>SUM(Z58:Z62)</f>
        <v>13</v>
      </c>
      <c r="AA57" s="655">
        <f>SUM(AA58:AA62)</f>
        <v>11268.27</v>
      </c>
    </row>
    <row r="58" spans="1:27" ht="21" customHeight="1" thickBot="1">
      <c r="A58" s="621">
        <f t="shared" si="2"/>
        <v>46</v>
      </c>
      <c r="B58" s="643" t="s">
        <v>51</v>
      </c>
      <c r="C58" s="644">
        <f>SUM(C59:C64)</f>
        <v>296</v>
      </c>
      <c r="D58" s="645">
        <f>SUM(D59:D64)</f>
        <v>197769.26</v>
      </c>
      <c r="E58" s="644">
        <f>SUM(E59:E64)</f>
        <v>4</v>
      </c>
      <c r="F58" s="645">
        <f>SUM(F59:F64)</f>
        <v>2614.76</v>
      </c>
      <c r="G58" s="644">
        <f aca="true" t="shared" si="22" ref="G58:O58">SUM(G59:G64)</f>
        <v>300</v>
      </c>
      <c r="H58" s="645">
        <f t="shared" si="22"/>
        <v>200384.02</v>
      </c>
      <c r="I58" s="752">
        <f t="shared" si="22"/>
        <v>218</v>
      </c>
      <c r="J58" s="655">
        <f t="shared" si="22"/>
        <v>99390.6</v>
      </c>
      <c r="K58" s="644">
        <f t="shared" si="22"/>
        <v>0</v>
      </c>
      <c r="L58" s="647">
        <f t="shared" si="22"/>
        <v>0</v>
      </c>
      <c r="M58" s="645">
        <f t="shared" si="22"/>
        <v>0</v>
      </c>
      <c r="N58" s="752">
        <f t="shared" si="22"/>
        <v>308</v>
      </c>
      <c r="O58" s="648">
        <f t="shared" si="22"/>
        <v>346114.26</v>
      </c>
      <c r="P58" s="655">
        <v>0</v>
      </c>
      <c r="Q58" s="703">
        <f>SUM(Q59:Q64)</f>
        <v>645888.88</v>
      </c>
      <c r="R58" s="649"/>
      <c r="S58" s="650">
        <f>SUM(S59:S64)</f>
        <v>0</v>
      </c>
      <c r="T58" s="655">
        <f>SUM(T59:T64)</f>
        <v>0</v>
      </c>
      <c r="U58" s="647">
        <f>SUM(U59:U64)</f>
        <v>0</v>
      </c>
      <c r="V58" s="655">
        <f>SUM(V59:V64)</f>
        <v>0</v>
      </c>
      <c r="W58" s="703">
        <f>SUM(W59:W64)</f>
        <v>0</v>
      </c>
      <c r="Y58" s="753">
        <v>14</v>
      </c>
      <c r="Z58" s="754">
        <v>8</v>
      </c>
      <c r="AA58" s="685">
        <v>7752.76</v>
      </c>
    </row>
    <row r="59" spans="1:27" ht="18.75" customHeight="1">
      <c r="A59" s="621">
        <f t="shared" si="2"/>
        <v>47</v>
      </c>
      <c r="B59" s="715" t="s">
        <v>53</v>
      </c>
      <c r="C59" s="672">
        <v>19</v>
      </c>
      <c r="D59" s="673">
        <v>13119.83</v>
      </c>
      <c r="E59" s="672"/>
      <c r="F59" s="673"/>
      <c r="G59" s="988">
        <f aca="true" t="shared" si="23" ref="G59:G64">C59+E59</f>
        <v>19</v>
      </c>
      <c r="H59" s="985">
        <f aca="true" t="shared" si="24" ref="H59:H64">D59+F59</f>
        <v>13119.83</v>
      </c>
      <c r="I59" s="672">
        <v>11</v>
      </c>
      <c r="J59" s="676">
        <v>5684.97</v>
      </c>
      <c r="K59" s="672"/>
      <c r="L59" s="677"/>
      <c r="M59" s="673"/>
      <c r="N59" s="678">
        <v>23</v>
      </c>
      <c r="O59" s="679">
        <v>25408.1</v>
      </c>
      <c r="P59" s="676"/>
      <c r="Q59" s="983">
        <f t="shared" si="19"/>
        <v>44212.899999999994</v>
      </c>
      <c r="R59" s="680"/>
      <c r="S59" s="665"/>
      <c r="T59" s="666"/>
      <c r="U59" s="667"/>
      <c r="V59" s="666"/>
      <c r="W59" s="664">
        <f aca="true" t="shared" si="25" ref="W59:W64">SUM(S59:V59)</f>
        <v>0</v>
      </c>
      <c r="Y59" s="753">
        <v>13</v>
      </c>
      <c r="Z59" s="754">
        <v>3</v>
      </c>
      <c r="AA59" s="685">
        <v>1762.7</v>
      </c>
    </row>
    <row r="60" spans="1:27" ht="18.75" customHeight="1">
      <c r="A60" s="621">
        <f t="shared" si="2"/>
        <v>48</v>
      </c>
      <c r="B60" s="671" t="s">
        <v>55</v>
      </c>
      <c r="C60" s="672">
        <v>37</v>
      </c>
      <c r="D60" s="673">
        <v>25087.6</v>
      </c>
      <c r="E60" s="672"/>
      <c r="F60" s="673"/>
      <c r="G60" s="988">
        <f t="shared" si="23"/>
        <v>37</v>
      </c>
      <c r="H60" s="985">
        <f t="shared" si="24"/>
        <v>25087.6</v>
      </c>
      <c r="I60" s="672">
        <v>26</v>
      </c>
      <c r="J60" s="676">
        <v>10991.13</v>
      </c>
      <c r="K60" s="672"/>
      <c r="L60" s="677"/>
      <c r="M60" s="673"/>
      <c r="N60" s="678">
        <v>42</v>
      </c>
      <c r="O60" s="679">
        <v>45325.38</v>
      </c>
      <c r="P60" s="676"/>
      <c r="Q60" s="983">
        <f t="shared" si="19"/>
        <v>81404.10999999999</v>
      </c>
      <c r="R60" s="680"/>
      <c r="S60" s="681"/>
      <c r="T60" s="682"/>
      <c r="U60" s="677"/>
      <c r="V60" s="682"/>
      <c r="W60" s="664">
        <f t="shared" si="25"/>
        <v>0</v>
      </c>
      <c r="Y60" s="753">
        <v>12</v>
      </c>
      <c r="Z60" s="754">
        <v>1</v>
      </c>
      <c r="AA60" s="685">
        <v>829.98</v>
      </c>
    </row>
    <row r="61" spans="1:27" ht="18.75" customHeight="1">
      <c r="A61" s="621">
        <f t="shared" si="2"/>
        <v>49</v>
      </c>
      <c r="B61" s="671" t="s">
        <v>57</v>
      </c>
      <c r="C61" s="672">
        <v>177</v>
      </c>
      <c r="D61" s="673">
        <v>118905.98</v>
      </c>
      <c r="E61" s="672">
        <v>4</v>
      </c>
      <c r="F61" s="673">
        <v>2614.76</v>
      </c>
      <c r="G61" s="988">
        <f t="shared" si="23"/>
        <v>181</v>
      </c>
      <c r="H61" s="985">
        <f t="shared" si="24"/>
        <v>121520.73999999999</v>
      </c>
      <c r="I61" s="672">
        <v>151</v>
      </c>
      <c r="J61" s="676">
        <v>76249.9</v>
      </c>
      <c r="K61" s="672"/>
      <c r="L61" s="677"/>
      <c r="M61" s="673"/>
      <c r="N61" s="678">
        <v>171</v>
      </c>
      <c r="O61" s="679">
        <v>196379.66</v>
      </c>
      <c r="P61" s="676"/>
      <c r="Q61" s="983">
        <f t="shared" si="19"/>
        <v>394150.3</v>
      </c>
      <c r="R61" s="680"/>
      <c r="S61" s="681"/>
      <c r="T61" s="682"/>
      <c r="U61" s="677"/>
      <c r="V61" s="682"/>
      <c r="W61" s="664">
        <f t="shared" si="25"/>
        <v>0</v>
      </c>
      <c r="Y61" s="753">
        <v>11</v>
      </c>
      <c r="Z61" s="754"/>
      <c r="AA61" s="685"/>
    </row>
    <row r="62" spans="1:27" ht="18.75" customHeight="1" thickBot="1">
      <c r="A62" s="621">
        <f t="shared" si="2"/>
        <v>50</v>
      </c>
      <c r="B62" s="671" t="s">
        <v>59</v>
      </c>
      <c r="C62" s="672">
        <v>38</v>
      </c>
      <c r="D62" s="673">
        <v>24228.73</v>
      </c>
      <c r="E62" s="672"/>
      <c r="F62" s="673"/>
      <c r="G62" s="988">
        <f t="shared" si="23"/>
        <v>38</v>
      </c>
      <c r="H62" s="985">
        <f t="shared" si="24"/>
        <v>24228.73</v>
      </c>
      <c r="I62" s="672">
        <v>23</v>
      </c>
      <c r="J62" s="676">
        <v>3548.44</v>
      </c>
      <c r="K62" s="672"/>
      <c r="L62" s="677"/>
      <c r="M62" s="673"/>
      <c r="N62" s="678">
        <v>35</v>
      </c>
      <c r="O62" s="679">
        <v>38322.56</v>
      </c>
      <c r="P62" s="676"/>
      <c r="Q62" s="983">
        <f t="shared" si="19"/>
        <v>66099.73</v>
      </c>
      <c r="R62" s="680"/>
      <c r="S62" s="681"/>
      <c r="T62" s="682"/>
      <c r="U62" s="677"/>
      <c r="V62" s="682"/>
      <c r="W62" s="664">
        <f t="shared" si="25"/>
        <v>0</v>
      </c>
      <c r="Y62" s="753">
        <v>10</v>
      </c>
      <c r="Z62" s="754">
        <v>1</v>
      </c>
      <c r="AA62" s="685">
        <v>922.83</v>
      </c>
    </row>
    <row r="63" spans="1:27" ht="21" customHeight="1" thickBot="1">
      <c r="A63" s="621">
        <f t="shared" si="2"/>
        <v>51</v>
      </c>
      <c r="B63" s="671" t="s">
        <v>61</v>
      </c>
      <c r="C63" s="672">
        <v>18</v>
      </c>
      <c r="D63" s="673">
        <v>11731.8</v>
      </c>
      <c r="E63" s="672"/>
      <c r="F63" s="673"/>
      <c r="G63" s="988">
        <f t="shared" si="23"/>
        <v>18</v>
      </c>
      <c r="H63" s="985">
        <f t="shared" si="24"/>
        <v>11731.8</v>
      </c>
      <c r="I63" s="672">
        <v>5</v>
      </c>
      <c r="J63" s="676">
        <v>2091.75</v>
      </c>
      <c r="K63" s="672"/>
      <c r="L63" s="677"/>
      <c r="M63" s="673"/>
      <c r="N63" s="678">
        <v>29</v>
      </c>
      <c r="O63" s="679">
        <v>32011.74</v>
      </c>
      <c r="P63" s="676"/>
      <c r="Q63" s="983">
        <f t="shared" si="19"/>
        <v>45835.29</v>
      </c>
      <c r="R63" s="680"/>
      <c r="S63" s="681"/>
      <c r="T63" s="682"/>
      <c r="U63" s="677"/>
      <c r="V63" s="682"/>
      <c r="W63" s="664">
        <f t="shared" si="25"/>
        <v>0</v>
      </c>
      <c r="Y63" s="653" t="s">
        <v>90</v>
      </c>
      <c r="Z63" s="716">
        <f>SUM(Z64:Z68)</f>
        <v>0</v>
      </c>
      <c r="AA63" s="655">
        <f>SUM(AA64:AA68)</f>
        <v>0</v>
      </c>
    </row>
    <row r="64" spans="1:27" ht="18.75" customHeight="1" thickBot="1">
      <c r="A64" s="621">
        <f t="shared" si="2"/>
        <v>52</v>
      </c>
      <c r="B64" s="686" t="s">
        <v>63</v>
      </c>
      <c r="C64" s="672">
        <v>7</v>
      </c>
      <c r="D64" s="673">
        <v>4695.32</v>
      </c>
      <c r="E64" s="672"/>
      <c r="F64" s="673"/>
      <c r="G64" s="988">
        <f t="shared" si="23"/>
        <v>7</v>
      </c>
      <c r="H64" s="985">
        <f t="shared" si="24"/>
        <v>4695.32</v>
      </c>
      <c r="I64" s="672">
        <v>2</v>
      </c>
      <c r="J64" s="676">
        <v>824.41</v>
      </c>
      <c r="K64" s="672"/>
      <c r="L64" s="677"/>
      <c r="M64" s="673"/>
      <c r="N64" s="678">
        <v>8</v>
      </c>
      <c r="O64" s="679">
        <v>8666.82</v>
      </c>
      <c r="P64" s="676"/>
      <c r="Q64" s="983">
        <f t="shared" si="19"/>
        <v>14186.55</v>
      </c>
      <c r="R64" s="680"/>
      <c r="S64" s="708"/>
      <c r="T64" s="709"/>
      <c r="U64" s="710"/>
      <c r="V64" s="709"/>
      <c r="W64" s="664">
        <f t="shared" si="25"/>
        <v>0</v>
      </c>
      <c r="Y64" s="683" t="s">
        <v>91</v>
      </c>
      <c r="Z64" s="754"/>
      <c r="AA64" s="685"/>
    </row>
    <row r="65" spans="1:27" ht="21" customHeight="1" thickBot="1">
      <c r="A65" s="621">
        <f t="shared" si="2"/>
        <v>53</v>
      </c>
      <c r="B65" s="643" t="s">
        <v>93</v>
      </c>
      <c r="C65" s="644">
        <f>SUM(C66:C70)</f>
        <v>80</v>
      </c>
      <c r="D65" s="645">
        <f>SUM(D66:D70)</f>
        <v>50313.61</v>
      </c>
      <c r="E65" s="644">
        <f>SUM(E66:E70)</f>
        <v>5</v>
      </c>
      <c r="F65" s="645">
        <f>SUM(F66:F70)</f>
        <v>3074.67</v>
      </c>
      <c r="G65" s="644">
        <f aca="true" t="shared" si="26" ref="G65:O65">SUM(G66:G70)</f>
        <v>85</v>
      </c>
      <c r="H65" s="645">
        <f t="shared" si="26"/>
        <v>53388.28</v>
      </c>
      <c r="I65" s="752">
        <f t="shared" si="26"/>
        <v>70</v>
      </c>
      <c r="J65" s="655">
        <f t="shared" si="26"/>
        <v>25174.8</v>
      </c>
      <c r="K65" s="644">
        <f t="shared" si="26"/>
        <v>0</v>
      </c>
      <c r="L65" s="647">
        <f t="shared" si="26"/>
        <v>0</v>
      </c>
      <c r="M65" s="645">
        <f t="shared" si="26"/>
        <v>0</v>
      </c>
      <c r="N65" s="752">
        <f t="shared" si="26"/>
        <v>99</v>
      </c>
      <c r="O65" s="648">
        <f t="shared" si="26"/>
        <v>106985</v>
      </c>
      <c r="P65" s="655">
        <v>0</v>
      </c>
      <c r="Q65" s="703">
        <f>SUM(Q66:Q70)</f>
        <v>185548.07999999996</v>
      </c>
      <c r="R65" s="649"/>
      <c r="S65" s="650">
        <f>SUM(S66:S70)</f>
        <v>0</v>
      </c>
      <c r="T65" s="655">
        <f>SUM(T66:T70)</f>
        <v>0</v>
      </c>
      <c r="U65" s="647">
        <f>SUM(U66:U70)</f>
        <v>0</v>
      </c>
      <c r="V65" s="655">
        <f>SUM(V66:V70)</f>
        <v>0</v>
      </c>
      <c r="W65" s="703">
        <f>SUM(W66:W70)</f>
        <v>0</v>
      </c>
      <c r="Y65" s="683" t="s">
        <v>92</v>
      </c>
      <c r="Z65" s="754"/>
      <c r="AA65" s="685"/>
    </row>
    <row r="66" spans="1:27" ht="18.75" customHeight="1">
      <c r="A66" s="621">
        <f t="shared" si="2"/>
        <v>54</v>
      </c>
      <c r="B66" s="715" t="s">
        <v>67</v>
      </c>
      <c r="C66" s="672">
        <v>7</v>
      </c>
      <c r="D66" s="673">
        <v>4493.09</v>
      </c>
      <c r="E66" s="672"/>
      <c r="F66" s="673"/>
      <c r="G66" s="988">
        <f aca="true" t="shared" si="27" ref="G66:H69">C66+E66</f>
        <v>7</v>
      </c>
      <c r="H66" s="985">
        <f t="shared" si="27"/>
        <v>4493.09</v>
      </c>
      <c r="I66" s="672">
        <v>5</v>
      </c>
      <c r="J66" s="676">
        <v>1932.19</v>
      </c>
      <c r="K66" s="672"/>
      <c r="L66" s="677"/>
      <c r="M66" s="673"/>
      <c r="N66" s="678">
        <v>9</v>
      </c>
      <c r="O66" s="679">
        <v>9838.92</v>
      </c>
      <c r="P66" s="676"/>
      <c r="Q66" s="983">
        <f t="shared" si="19"/>
        <v>16264.2</v>
      </c>
      <c r="R66" s="680"/>
      <c r="S66" s="665"/>
      <c r="T66" s="666"/>
      <c r="U66" s="667"/>
      <c r="V66" s="666"/>
      <c r="W66" s="664">
        <f>SUM(S66:V66)</f>
        <v>0</v>
      </c>
      <c r="Y66" s="683" t="s">
        <v>94</v>
      </c>
      <c r="Z66" s="754"/>
      <c r="AA66" s="685"/>
    </row>
    <row r="67" spans="1:27" ht="18.75" customHeight="1">
      <c r="A67" s="621">
        <f t="shared" si="2"/>
        <v>55</v>
      </c>
      <c r="B67" s="671" t="s">
        <v>69</v>
      </c>
      <c r="C67" s="672">
        <v>33</v>
      </c>
      <c r="D67" s="673">
        <v>21085.47</v>
      </c>
      <c r="E67" s="672">
        <v>3</v>
      </c>
      <c r="F67" s="673">
        <v>1845.21</v>
      </c>
      <c r="G67" s="988">
        <f t="shared" si="27"/>
        <v>36</v>
      </c>
      <c r="H67" s="985">
        <f t="shared" si="27"/>
        <v>22930.68</v>
      </c>
      <c r="I67" s="672">
        <v>33</v>
      </c>
      <c r="J67" s="676">
        <v>16404.74</v>
      </c>
      <c r="K67" s="672"/>
      <c r="L67" s="677"/>
      <c r="M67" s="673"/>
      <c r="N67" s="678">
        <v>46</v>
      </c>
      <c r="O67" s="679">
        <v>49132.04</v>
      </c>
      <c r="P67" s="676"/>
      <c r="Q67" s="983">
        <f t="shared" si="19"/>
        <v>88467.45999999999</v>
      </c>
      <c r="R67" s="680"/>
      <c r="S67" s="681"/>
      <c r="T67" s="682"/>
      <c r="U67" s="677"/>
      <c r="V67" s="682"/>
      <c r="W67" s="664">
        <f>SUM(S67:V67)</f>
        <v>0</v>
      </c>
      <c r="Y67" s="683" t="s">
        <v>95</v>
      </c>
      <c r="Z67" s="754"/>
      <c r="AA67" s="685"/>
    </row>
    <row r="68" spans="1:27" ht="18.75" customHeight="1" thickBot="1">
      <c r="A68" s="621">
        <f t="shared" si="2"/>
        <v>56</v>
      </c>
      <c r="B68" s="671" t="s">
        <v>71</v>
      </c>
      <c r="C68" s="672">
        <v>25</v>
      </c>
      <c r="D68" s="673">
        <v>15920.83</v>
      </c>
      <c r="E68" s="672"/>
      <c r="F68" s="673"/>
      <c r="G68" s="988">
        <f t="shared" si="27"/>
        <v>25</v>
      </c>
      <c r="H68" s="985">
        <f t="shared" si="27"/>
        <v>15920.83</v>
      </c>
      <c r="I68" s="672">
        <v>19</v>
      </c>
      <c r="J68" s="676">
        <v>2337.14</v>
      </c>
      <c r="K68" s="672"/>
      <c r="L68" s="677"/>
      <c r="M68" s="673"/>
      <c r="N68" s="678">
        <v>25</v>
      </c>
      <c r="O68" s="679">
        <v>27113.84</v>
      </c>
      <c r="P68" s="676"/>
      <c r="Q68" s="983">
        <f t="shared" si="19"/>
        <v>45371.81</v>
      </c>
      <c r="R68" s="680"/>
      <c r="S68" s="681"/>
      <c r="T68" s="682"/>
      <c r="U68" s="677"/>
      <c r="V68" s="682"/>
      <c r="W68" s="664">
        <f>SUM(S68:V68)</f>
        <v>0</v>
      </c>
      <c r="Y68" s="683" t="s">
        <v>96</v>
      </c>
      <c r="Z68" s="754"/>
      <c r="AA68" s="685"/>
    </row>
    <row r="69" spans="1:27" ht="21.75" customHeight="1" thickBot="1">
      <c r="A69" s="621">
        <f t="shared" si="2"/>
        <v>57</v>
      </c>
      <c r="B69" s="671" t="s">
        <v>73</v>
      </c>
      <c r="C69" s="672">
        <v>15</v>
      </c>
      <c r="D69" s="673">
        <v>8814.22</v>
      </c>
      <c r="E69" s="672">
        <v>2</v>
      </c>
      <c r="F69" s="673">
        <v>1229.46</v>
      </c>
      <c r="G69" s="988">
        <f t="shared" si="27"/>
        <v>17</v>
      </c>
      <c r="H69" s="985">
        <f t="shared" si="27"/>
        <v>10043.68</v>
      </c>
      <c r="I69" s="672">
        <v>13</v>
      </c>
      <c r="J69" s="676">
        <v>4500.73</v>
      </c>
      <c r="K69" s="672"/>
      <c r="L69" s="677"/>
      <c r="M69" s="673"/>
      <c r="N69" s="678">
        <v>19</v>
      </c>
      <c r="O69" s="679">
        <v>20900.2</v>
      </c>
      <c r="P69" s="676"/>
      <c r="Q69" s="983">
        <f t="shared" si="19"/>
        <v>35444.61</v>
      </c>
      <c r="R69" s="680"/>
      <c r="S69" s="681"/>
      <c r="T69" s="682"/>
      <c r="U69" s="677"/>
      <c r="V69" s="682"/>
      <c r="W69" s="664">
        <f>SUM(S69:V69)</f>
        <v>0</v>
      </c>
      <c r="Y69" s="653" t="s">
        <v>97</v>
      </c>
      <c r="Z69" s="716">
        <f>SUM(Z70:Z74)</f>
        <v>2</v>
      </c>
      <c r="AA69" s="655">
        <f>SUM(AA70:AA74)</f>
        <v>1944.95</v>
      </c>
    </row>
    <row r="70" spans="1:27" ht="19.5" customHeight="1" thickBot="1">
      <c r="A70" s="621">
        <f t="shared" si="2"/>
        <v>58</v>
      </c>
      <c r="B70" s="686" t="s">
        <v>98</v>
      </c>
      <c r="C70" s="672"/>
      <c r="D70" s="673"/>
      <c r="E70" s="672"/>
      <c r="F70" s="673"/>
      <c r="G70" s="988"/>
      <c r="H70" s="985"/>
      <c r="I70" s="672"/>
      <c r="J70" s="676"/>
      <c r="K70" s="672"/>
      <c r="L70" s="677"/>
      <c r="M70" s="673"/>
      <c r="N70" s="678"/>
      <c r="O70" s="679"/>
      <c r="P70" s="676"/>
      <c r="Q70" s="983">
        <f t="shared" si="19"/>
        <v>0</v>
      </c>
      <c r="R70" s="680"/>
      <c r="S70" s="708"/>
      <c r="T70" s="709"/>
      <c r="U70" s="710"/>
      <c r="V70" s="709"/>
      <c r="W70" s="664">
        <f>SUM(S70:V70)</f>
        <v>0</v>
      </c>
      <c r="Y70" s="683" t="s">
        <v>91</v>
      </c>
      <c r="Z70" s="754">
        <v>2</v>
      </c>
      <c r="AA70" s="685">
        <v>1944.95</v>
      </c>
    </row>
    <row r="71" spans="1:27" ht="21" customHeight="1" thickBot="1">
      <c r="A71" s="621">
        <f t="shared" si="2"/>
        <v>59</v>
      </c>
      <c r="B71" s="643" t="s">
        <v>99</v>
      </c>
      <c r="C71" s="644">
        <v>0</v>
      </c>
      <c r="D71" s="645">
        <v>0</v>
      </c>
      <c r="E71" s="644">
        <v>0</v>
      </c>
      <c r="F71" s="645">
        <v>0</v>
      </c>
      <c r="G71" s="644">
        <v>0</v>
      </c>
      <c r="H71" s="645">
        <v>0</v>
      </c>
      <c r="I71" s="644">
        <v>0</v>
      </c>
      <c r="J71" s="655">
        <v>0</v>
      </c>
      <c r="K71" s="644">
        <v>0</v>
      </c>
      <c r="L71" s="647">
        <v>0</v>
      </c>
      <c r="M71" s="645">
        <v>0</v>
      </c>
      <c r="N71" s="644">
        <v>0</v>
      </c>
      <c r="O71" s="648">
        <v>0</v>
      </c>
      <c r="P71" s="655">
        <v>0</v>
      </c>
      <c r="Q71" s="703">
        <v>0</v>
      </c>
      <c r="R71" s="649"/>
      <c r="S71" s="650">
        <f>SUM(S72:S76)</f>
        <v>0</v>
      </c>
      <c r="T71" s="655">
        <f>SUM(T72:T76)</f>
        <v>0</v>
      </c>
      <c r="U71" s="647">
        <f>SUM(U72:U76)</f>
        <v>0</v>
      </c>
      <c r="V71" s="655">
        <f>SUM(V72:V76)</f>
        <v>0</v>
      </c>
      <c r="W71" s="703">
        <f>SUM(W72:W76)</f>
        <v>0</v>
      </c>
      <c r="Y71" s="683" t="s">
        <v>92</v>
      </c>
      <c r="Z71" s="754"/>
      <c r="AA71" s="685"/>
    </row>
    <row r="72" spans="1:27" ht="18.75" customHeight="1">
      <c r="A72" s="621">
        <f t="shared" si="2"/>
        <v>60</v>
      </c>
      <c r="B72" s="715">
        <v>12</v>
      </c>
      <c r="C72" s="672"/>
      <c r="D72" s="673"/>
      <c r="E72" s="672"/>
      <c r="F72" s="673"/>
      <c r="G72" s="672"/>
      <c r="H72" s="673"/>
      <c r="I72" s="672"/>
      <c r="J72" s="676"/>
      <c r="K72" s="672"/>
      <c r="L72" s="677"/>
      <c r="M72" s="673"/>
      <c r="N72" s="678"/>
      <c r="O72" s="679"/>
      <c r="P72" s="676"/>
      <c r="Q72" s="983">
        <f t="shared" si="19"/>
        <v>0</v>
      </c>
      <c r="R72" s="680"/>
      <c r="S72" s="665"/>
      <c r="T72" s="666"/>
      <c r="U72" s="667"/>
      <c r="V72" s="666"/>
      <c r="W72" s="664">
        <f>SUM(S72:V72)</f>
        <v>0</v>
      </c>
      <c r="Y72" s="683" t="s">
        <v>94</v>
      </c>
      <c r="Z72" s="754"/>
      <c r="AA72" s="685"/>
    </row>
    <row r="73" spans="1:27" ht="18.75" customHeight="1">
      <c r="A73" s="621">
        <f t="shared" si="2"/>
        <v>61</v>
      </c>
      <c r="B73" s="715">
        <v>11</v>
      </c>
      <c r="C73" s="672"/>
      <c r="D73" s="673"/>
      <c r="E73" s="672"/>
      <c r="F73" s="673"/>
      <c r="G73" s="672"/>
      <c r="H73" s="673"/>
      <c r="I73" s="672"/>
      <c r="J73" s="676"/>
      <c r="K73" s="672"/>
      <c r="L73" s="677"/>
      <c r="M73" s="673"/>
      <c r="N73" s="678"/>
      <c r="O73" s="679"/>
      <c r="P73" s="676"/>
      <c r="Q73" s="983">
        <f t="shared" si="19"/>
        <v>0</v>
      </c>
      <c r="R73" s="680"/>
      <c r="S73" s="718"/>
      <c r="T73" s="719"/>
      <c r="U73" s="661"/>
      <c r="V73" s="719"/>
      <c r="W73" s="664">
        <f>SUM(S73:V73)</f>
        <v>0</v>
      </c>
      <c r="Y73" s="683" t="s">
        <v>95</v>
      </c>
      <c r="Z73" s="754"/>
      <c r="AA73" s="685"/>
    </row>
    <row r="74" spans="1:27" ht="18.75" customHeight="1" thickBot="1">
      <c r="A74" s="621">
        <f t="shared" si="2"/>
        <v>62</v>
      </c>
      <c r="B74" s="715">
        <v>10</v>
      </c>
      <c r="C74" s="672"/>
      <c r="D74" s="673"/>
      <c r="E74" s="672"/>
      <c r="F74" s="673"/>
      <c r="G74" s="672"/>
      <c r="H74" s="673"/>
      <c r="I74" s="672"/>
      <c r="J74" s="676"/>
      <c r="K74" s="672"/>
      <c r="L74" s="677"/>
      <c r="M74" s="673"/>
      <c r="N74" s="678"/>
      <c r="O74" s="679"/>
      <c r="P74" s="676"/>
      <c r="Q74" s="983">
        <f t="shared" si="19"/>
        <v>0</v>
      </c>
      <c r="R74" s="680"/>
      <c r="S74" s="718"/>
      <c r="T74" s="719"/>
      <c r="U74" s="661"/>
      <c r="V74" s="719"/>
      <c r="W74" s="664">
        <f>SUM(S74:V74)</f>
        <v>0</v>
      </c>
      <c r="Y74" s="705" t="s">
        <v>96</v>
      </c>
      <c r="Z74" s="754"/>
      <c r="AA74" s="685"/>
    </row>
    <row r="75" spans="1:27" ht="18.75" customHeight="1" thickBot="1">
      <c r="A75" s="621">
        <f t="shared" si="2"/>
        <v>63</v>
      </c>
      <c r="B75" s="720">
        <v>9</v>
      </c>
      <c r="C75" s="672"/>
      <c r="D75" s="673"/>
      <c r="E75" s="672"/>
      <c r="F75" s="673"/>
      <c r="G75" s="672"/>
      <c r="H75" s="673"/>
      <c r="I75" s="672"/>
      <c r="J75" s="676"/>
      <c r="K75" s="672"/>
      <c r="L75" s="677"/>
      <c r="M75" s="673"/>
      <c r="N75" s="678"/>
      <c r="O75" s="679"/>
      <c r="P75" s="676"/>
      <c r="Q75" s="983">
        <f t="shared" si="19"/>
        <v>0</v>
      </c>
      <c r="R75" s="680"/>
      <c r="S75" s="681"/>
      <c r="T75" s="682"/>
      <c r="U75" s="677"/>
      <c r="V75" s="682"/>
      <c r="W75" s="664">
        <f>SUM(S75:V75)</f>
        <v>0</v>
      </c>
      <c r="Y75" s="653" t="s">
        <v>100</v>
      </c>
      <c r="Z75" s="716">
        <f>SUM(Z76:Z80)</f>
        <v>0</v>
      </c>
      <c r="AA75" s="655">
        <f>SUM(AA76:AA80)</f>
        <v>0</v>
      </c>
    </row>
    <row r="76" spans="1:27" ht="18.75" customHeight="1" thickBot="1">
      <c r="A76" s="621">
        <f t="shared" si="2"/>
        <v>64</v>
      </c>
      <c r="B76" s="721">
        <v>8</v>
      </c>
      <c r="C76" s="672"/>
      <c r="D76" s="673"/>
      <c r="E76" s="672"/>
      <c r="F76" s="673"/>
      <c r="G76" s="672"/>
      <c r="H76" s="673"/>
      <c r="I76" s="672"/>
      <c r="J76" s="676"/>
      <c r="K76" s="672"/>
      <c r="L76" s="677"/>
      <c r="M76" s="673"/>
      <c r="N76" s="678"/>
      <c r="O76" s="679"/>
      <c r="P76" s="676"/>
      <c r="Q76" s="983">
        <f t="shared" si="19"/>
        <v>0</v>
      </c>
      <c r="R76" s="680"/>
      <c r="S76" s="708"/>
      <c r="T76" s="709"/>
      <c r="U76" s="710"/>
      <c r="V76" s="709"/>
      <c r="W76" s="664">
        <f>SUM(S76:V76)</f>
        <v>0</v>
      </c>
      <c r="Y76" s="717" t="s">
        <v>101</v>
      </c>
      <c r="Z76" s="754"/>
      <c r="AA76" s="685"/>
    </row>
    <row r="77" spans="1:27" ht="21" customHeight="1" thickBot="1">
      <c r="A77" s="621">
        <f t="shared" si="2"/>
        <v>65</v>
      </c>
      <c r="B77" s="755" t="s">
        <v>82</v>
      </c>
      <c r="C77" s="644">
        <f>SUM(C78:C82)</f>
        <v>53</v>
      </c>
      <c r="D77" s="645">
        <f>SUM(D78:D82)</f>
        <v>178297.8</v>
      </c>
      <c r="E77" s="644">
        <f>SUM(E78:E82)</f>
        <v>2</v>
      </c>
      <c r="F77" s="645">
        <f>SUM(F78:F82)</f>
        <v>6136.06</v>
      </c>
      <c r="G77" s="644">
        <f aca="true" t="shared" si="28" ref="G77:Q77">SUM(G78:G82)</f>
        <v>55</v>
      </c>
      <c r="H77" s="645">
        <f t="shared" si="28"/>
        <v>184433.86</v>
      </c>
      <c r="I77" s="644">
        <f t="shared" si="28"/>
        <v>46</v>
      </c>
      <c r="J77" s="655">
        <f t="shared" si="28"/>
        <v>16416.92</v>
      </c>
      <c r="K77" s="644">
        <f t="shared" si="28"/>
        <v>0</v>
      </c>
      <c r="L77" s="647">
        <f t="shared" si="28"/>
        <v>0</v>
      </c>
      <c r="M77" s="645">
        <f t="shared" si="28"/>
        <v>0</v>
      </c>
      <c r="N77" s="644">
        <f t="shared" si="28"/>
        <v>55</v>
      </c>
      <c r="O77" s="648">
        <f t="shared" si="28"/>
        <v>44009.58</v>
      </c>
      <c r="P77" s="655">
        <f t="shared" si="28"/>
        <v>0</v>
      </c>
      <c r="Q77" s="703">
        <f t="shared" si="28"/>
        <v>244860.36</v>
      </c>
      <c r="R77" s="649"/>
      <c r="S77" s="650">
        <f>SUM(S78:S82)</f>
        <v>0</v>
      </c>
      <c r="T77" s="655">
        <f>SUM(T78:T82)</f>
        <v>0</v>
      </c>
      <c r="U77" s="647">
        <f>SUM(U78:U82)</f>
        <v>0</v>
      </c>
      <c r="V77" s="655">
        <f>SUM(V78:V82)</f>
        <v>0</v>
      </c>
      <c r="W77" s="703">
        <f>SUM(W78:W82)</f>
        <v>0</v>
      </c>
      <c r="Y77" s="683" t="s">
        <v>102</v>
      </c>
      <c r="Z77" s="754"/>
      <c r="AA77" s="685"/>
    </row>
    <row r="78" spans="1:27" ht="18.75" customHeight="1">
      <c r="A78" s="621">
        <f aca="true" t="shared" si="29" ref="A78:A134">A77+1</f>
        <v>66</v>
      </c>
      <c r="B78" s="715" t="s">
        <v>83</v>
      </c>
      <c r="C78" s="672">
        <v>7</v>
      </c>
      <c r="D78" s="673">
        <v>24015.94</v>
      </c>
      <c r="E78" s="672"/>
      <c r="F78" s="673"/>
      <c r="G78" s="988">
        <f aca="true" t="shared" si="30" ref="G78:H82">C78+E78</f>
        <v>7</v>
      </c>
      <c r="H78" s="985">
        <f t="shared" si="30"/>
        <v>24015.94</v>
      </c>
      <c r="I78" s="672">
        <v>4</v>
      </c>
      <c r="J78" s="676">
        <v>1836</v>
      </c>
      <c r="K78" s="672"/>
      <c r="L78" s="677"/>
      <c r="M78" s="673"/>
      <c r="N78" s="756">
        <v>7</v>
      </c>
      <c r="O78" s="757">
        <v>5748.82</v>
      </c>
      <c r="P78" s="676"/>
      <c r="Q78" s="983">
        <f t="shared" si="19"/>
        <v>31600.76</v>
      </c>
      <c r="R78" s="680"/>
      <c r="S78" s="665"/>
      <c r="T78" s="666"/>
      <c r="U78" s="667"/>
      <c r="V78" s="666"/>
      <c r="W78" s="664">
        <f>SUM(S78:V78)</f>
        <v>0</v>
      </c>
      <c r="Y78" s="683" t="s">
        <v>103</v>
      </c>
      <c r="Z78" s="754"/>
      <c r="AA78" s="685"/>
    </row>
    <row r="79" spans="1:27" ht="18.75" customHeight="1">
      <c r="A79" s="621">
        <f t="shared" si="29"/>
        <v>67</v>
      </c>
      <c r="B79" s="671" t="s">
        <v>84</v>
      </c>
      <c r="C79" s="672">
        <v>11</v>
      </c>
      <c r="D79" s="673">
        <v>40590.8</v>
      </c>
      <c r="E79" s="672"/>
      <c r="F79" s="673"/>
      <c r="G79" s="988">
        <f t="shared" si="30"/>
        <v>11</v>
      </c>
      <c r="H79" s="985">
        <f t="shared" si="30"/>
        <v>40590.8</v>
      </c>
      <c r="I79" s="672">
        <v>10</v>
      </c>
      <c r="J79" s="676">
        <v>3485</v>
      </c>
      <c r="K79" s="672"/>
      <c r="L79" s="677"/>
      <c r="M79" s="673"/>
      <c r="N79" s="678">
        <v>11</v>
      </c>
      <c r="O79" s="757">
        <v>8820.1</v>
      </c>
      <c r="P79" s="676"/>
      <c r="Q79" s="983">
        <f t="shared" si="19"/>
        <v>52895.9</v>
      </c>
      <c r="R79" s="680"/>
      <c r="S79" s="681"/>
      <c r="T79" s="682"/>
      <c r="U79" s="677"/>
      <c r="V79" s="682"/>
      <c r="W79" s="664">
        <f>SUM(S79:V79)</f>
        <v>0</v>
      </c>
      <c r="Y79" s="683" t="s">
        <v>91</v>
      </c>
      <c r="Z79" s="754"/>
      <c r="AA79" s="685"/>
    </row>
    <row r="80" spans="1:27" ht="18.75" customHeight="1" thickBot="1">
      <c r="A80" s="621">
        <f t="shared" si="29"/>
        <v>68</v>
      </c>
      <c r="B80" s="671" t="s">
        <v>86</v>
      </c>
      <c r="C80" s="672">
        <v>15</v>
      </c>
      <c r="D80" s="673">
        <v>51919.67</v>
      </c>
      <c r="E80" s="672"/>
      <c r="F80" s="673"/>
      <c r="G80" s="988">
        <f t="shared" si="30"/>
        <v>15</v>
      </c>
      <c r="H80" s="985">
        <f t="shared" si="30"/>
        <v>51919.67</v>
      </c>
      <c r="I80" s="672">
        <v>11</v>
      </c>
      <c r="J80" s="676">
        <v>4117.89</v>
      </c>
      <c r="K80" s="672"/>
      <c r="L80" s="677"/>
      <c r="M80" s="673"/>
      <c r="N80" s="678">
        <v>15</v>
      </c>
      <c r="O80" s="757">
        <v>12035.64</v>
      </c>
      <c r="P80" s="676"/>
      <c r="Q80" s="983">
        <f t="shared" si="19"/>
        <v>68073.2</v>
      </c>
      <c r="R80" s="680"/>
      <c r="S80" s="681"/>
      <c r="T80" s="682"/>
      <c r="U80" s="677"/>
      <c r="V80" s="682"/>
      <c r="W80" s="664">
        <f>SUM(S80:V80)</f>
        <v>0</v>
      </c>
      <c r="Y80" s="758" t="s">
        <v>92</v>
      </c>
      <c r="Z80" s="754"/>
      <c r="AA80" s="685"/>
    </row>
    <row r="81" spans="1:27" ht="20.25" customHeight="1" thickBot="1">
      <c r="A81" s="621">
        <f t="shared" si="29"/>
        <v>69</v>
      </c>
      <c r="B81" s="671" t="s">
        <v>87</v>
      </c>
      <c r="C81" s="672">
        <v>2</v>
      </c>
      <c r="D81" s="673">
        <v>6488.33</v>
      </c>
      <c r="E81" s="672"/>
      <c r="F81" s="673"/>
      <c r="G81" s="988">
        <f t="shared" si="30"/>
        <v>2</v>
      </c>
      <c r="H81" s="985">
        <f t="shared" si="30"/>
        <v>6488.33</v>
      </c>
      <c r="I81" s="672">
        <v>1</v>
      </c>
      <c r="J81" s="676">
        <v>337.11</v>
      </c>
      <c r="K81" s="672"/>
      <c r="L81" s="677"/>
      <c r="M81" s="673"/>
      <c r="N81" s="678">
        <v>2</v>
      </c>
      <c r="O81" s="757">
        <v>1636</v>
      </c>
      <c r="P81" s="676"/>
      <c r="Q81" s="983">
        <f t="shared" si="19"/>
        <v>8461.439999999999</v>
      </c>
      <c r="R81" s="680"/>
      <c r="S81" s="681"/>
      <c r="T81" s="682"/>
      <c r="U81" s="677"/>
      <c r="V81" s="682"/>
      <c r="W81" s="664">
        <f>SUM(S81:V81)</f>
        <v>0</v>
      </c>
      <c r="Y81" s="653" t="s">
        <v>104</v>
      </c>
      <c r="Z81" s="716">
        <f>SUM(Z82:Z86)</f>
        <v>8</v>
      </c>
      <c r="AA81" s="655">
        <f>SUM(AA82:AA86)</f>
        <v>6890.5599999999995</v>
      </c>
    </row>
    <row r="82" spans="1:27" ht="18.75" customHeight="1" thickBot="1">
      <c r="A82" s="621">
        <f t="shared" si="29"/>
        <v>70</v>
      </c>
      <c r="B82" s="686" t="s">
        <v>88</v>
      </c>
      <c r="C82" s="672">
        <v>18</v>
      </c>
      <c r="D82" s="673">
        <v>55283.06</v>
      </c>
      <c r="E82" s="672">
        <v>2</v>
      </c>
      <c r="F82" s="673">
        <v>6136.06</v>
      </c>
      <c r="G82" s="988">
        <f t="shared" si="30"/>
        <v>20</v>
      </c>
      <c r="H82" s="985">
        <f t="shared" si="30"/>
        <v>61419.119999999995</v>
      </c>
      <c r="I82" s="672">
        <v>20</v>
      </c>
      <c r="J82" s="676">
        <v>6640.92</v>
      </c>
      <c r="K82" s="672"/>
      <c r="L82" s="677"/>
      <c r="M82" s="673"/>
      <c r="N82" s="759">
        <v>20</v>
      </c>
      <c r="O82" s="757">
        <v>15769.02</v>
      </c>
      <c r="P82" s="676"/>
      <c r="Q82" s="983">
        <f t="shared" si="19"/>
        <v>83829.06</v>
      </c>
      <c r="R82" s="680"/>
      <c r="S82" s="708"/>
      <c r="T82" s="709"/>
      <c r="U82" s="710"/>
      <c r="V82" s="709"/>
      <c r="W82" s="664">
        <f>SUM(S82:V82)</f>
        <v>0</v>
      </c>
      <c r="Y82" s="717" t="s">
        <v>101</v>
      </c>
      <c r="Z82" s="754"/>
      <c r="AA82" s="685"/>
    </row>
    <row r="83" spans="1:27" ht="21" customHeight="1" thickBot="1">
      <c r="A83" s="621">
        <f t="shared" si="29"/>
        <v>71</v>
      </c>
      <c r="B83" s="643" t="s">
        <v>89</v>
      </c>
      <c r="C83" s="644">
        <f>SUM(C84:C88)</f>
        <v>89</v>
      </c>
      <c r="D83" s="645">
        <f>SUM(D84:D88)</f>
        <v>87306.01000000001</v>
      </c>
      <c r="E83" s="644">
        <f>SUM(E84:E88)</f>
        <v>0</v>
      </c>
      <c r="F83" s="645">
        <f>SUM(F84:F88)</f>
        <v>0</v>
      </c>
      <c r="G83" s="644">
        <f aca="true" t="shared" si="31" ref="G83:Q83">SUM(G84:G88)</f>
        <v>89</v>
      </c>
      <c r="H83" s="645">
        <f t="shared" si="31"/>
        <v>87306.01000000001</v>
      </c>
      <c r="I83" s="644">
        <f t="shared" si="31"/>
        <v>81</v>
      </c>
      <c r="J83" s="655">
        <f t="shared" si="31"/>
        <v>64490.2</v>
      </c>
      <c r="K83" s="644">
        <f t="shared" si="31"/>
        <v>0</v>
      </c>
      <c r="L83" s="647">
        <f t="shared" si="31"/>
        <v>0</v>
      </c>
      <c r="M83" s="645">
        <f t="shared" si="31"/>
        <v>0</v>
      </c>
      <c r="N83" s="644">
        <f t="shared" si="31"/>
        <v>86</v>
      </c>
      <c r="O83" s="648">
        <f t="shared" si="31"/>
        <v>93941.58</v>
      </c>
      <c r="P83" s="655">
        <f t="shared" si="31"/>
        <v>0</v>
      </c>
      <c r="Q83" s="703">
        <f t="shared" si="31"/>
        <v>245737.78999999998</v>
      </c>
      <c r="R83" s="680"/>
      <c r="S83" s="650">
        <f>SUM(S84:S88)</f>
        <v>0</v>
      </c>
      <c r="T83" s="655">
        <f>SUM(T84:T88)</f>
        <v>0</v>
      </c>
      <c r="U83" s="647">
        <f>SUM(U84:U88)</f>
        <v>0</v>
      </c>
      <c r="V83" s="655">
        <f>SUM(V84:V88)</f>
        <v>0</v>
      </c>
      <c r="W83" s="703">
        <f>SUM(W84:W88)</f>
        <v>0</v>
      </c>
      <c r="Y83" s="683" t="s">
        <v>102</v>
      </c>
      <c r="Z83" s="754">
        <v>1</v>
      </c>
      <c r="AA83" s="685">
        <v>818.12</v>
      </c>
    </row>
    <row r="84" spans="1:27" ht="18.75" customHeight="1">
      <c r="A84" s="621">
        <f t="shared" si="29"/>
        <v>72</v>
      </c>
      <c r="B84" s="760">
        <v>14</v>
      </c>
      <c r="C84" s="672">
        <v>10</v>
      </c>
      <c r="D84" s="673">
        <v>10068.86</v>
      </c>
      <c r="E84" s="672"/>
      <c r="F84" s="673"/>
      <c r="G84" s="988">
        <f aca="true" t="shared" si="32" ref="G84:H88">C84+E84</f>
        <v>10</v>
      </c>
      <c r="H84" s="985">
        <f t="shared" si="32"/>
        <v>10068.86</v>
      </c>
      <c r="I84" s="672">
        <v>10</v>
      </c>
      <c r="J84" s="676">
        <v>8585</v>
      </c>
      <c r="K84" s="672"/>
      <c r="L84" s="677"/>
      <c r="M84" s="673"/>
      <c r="N84" s="678">
        <v>10</v>
      </c>
      <c r="O84" s="679">
        <v>10842.82</v>
      </c>
      <c r="P84" s="676"/>
      <c r="Q84" s="983">
        <f t="shared" si="19"/>
        <v>29496.68</v>
      </c>
      <c r="R84" s="680"/>
      <c r="S84" s="665"/>
      <c r="T84" s="666"/>
      <c r="U84" s="667"/>
      <c r="V84" s="666"/>
      <c r="W84" s="664">
        <f>SUM(S84:V84)</f>
        <v>0</v>
      </c>
      <c r="Y84" s="683" t="s">
        <v>103</v>
      </c>
      <c r="Z84" s="754"/>
      <c r="AA84" s="685"/>
    </row>
    <row r="85" spans="1:27" ht="18.75" customHeight="1">
      <c r="A85" s="621">
        <f t="shared" si="29"/>
        <v>73</v>
      </c>
      <c r="B85" s="761">
        <v>13</v>
      </c>
      <c r="C85" s="672">
        <v>27</v>
      </c>
      <c r="D85" s="673">
        <v>27286.22</v>
      </c>
      <c r="E85" s="672"/>
      <c r="F85" s="673"/>
      <c r="G85" s="988">
        <f t="shared" si="32"/>
        <v>27</v>
      </c>
      <c r="H85" s="985">
        <f t="shared" si="32"/>
        <v>27286.22</v>
      </c>
      <c r="I85" s="672">
        <v>24</v>
      </c>
      <c r="J85" s="676">
        <v>20111.05</v>
      </c>
      <c r="K85" s="672"/>
      <c r="L85" s="677"/>
      <c r="M85" s="673"/>
      <c r="N85" s="678">
        <v>27</v>
      </c>
      <c r="O85" s="679">
        <v>29484.2</v>
      </c>
      <c r="P85" s="676"/>
      <c r="Q85" s="983">
        <f t="shared" si="19"/>
        <v>76881.47</v>
      </c>
      <c r="R85" s="680"/>
      <c r="S85" s="681"/>
      <c r="T85" s="682"/>
      <c r="U85" s="677"/>
      <c r="V85" s="682"/>
      <c r="W85" s="664">
        <f>SUM(S85:V85)</f>
        <v>0</v>
      </c>
      <c r="Y85" s="683" t="s">
        <v>91</v>
      </c>
      <c r="Z85" s="754">
        <v>1</v>
      </c>
      <c r="AA85" s="685">
        <v>865.29</v>
      </c>
    </row>
    <row r="86" spans="1:27" ht="18.75" customHeight="1" thickBot="1">
      <c r="A86" s="621">
        <f t="shared" si="29"/>
        <v>74</v>
      </c>
      <c r="B86" s="761">
        <v>12</v>
      </c>
      <c r="C86" s="672">
        <v>13</v>
      </c>
      <c r="D86" s="673">
        <v>12941.77</v>
      </c>
      <c r="E86" s="672"/>
      <c r="F86" s="673"/>
      <c r="G86" s="988">
        <f t="shared" si="32"/>
        <v>13</v>
      </c>
      <c r="H86" s="985">
        <f t="shared" si="32"/>
        <v>12941.77</v>
      </c>
      <c r="I86" s="672">
        <v>11</v>
      </c>
      <c r="J86" s="676">
        <v>9029.47</v>
      </c>
      <c r="K86" s="672"/>
      <c r="L86" s="677"/>
      <c r="M86" s="673"/>
      <c r="N86" s="678">
        <v>11</v>
      </c>
      <c r="O86" s="679">
        <v>11452.1</v>
      </c>
      <c r="P86" s="676"/>
      <c r="Q86" s="983">
        <f t="shared" si="19"/>
        <v>33423.34</v>
      </c>
      <c r="R86" s="680"/>
      <c r="S86" s="681"/>
      <c r="T86" s="682"/>
      <c r="U86" s="677"/>
      <c r="V86" s="682"/>
      <c r="W86" s="664">
        <f>SUM(S86:V86)</f>
        <v>0</v>
      </c>
      <c r="Y86" s="758" t="s">
        <v>92</v>
      </c>
      <c r="Z86" s="754">
        <v>6</v>
      </c>
      <c r="AA86" s="685">
        <v>5207.15</v>
      </c>
    </row>
    <row r="87" spans="1:27" ht="30" customHeight="1" thickBot="1">
      <c r="A87" s="621">
        <f t="shared" si="29"/>
        <v>75</v>
      </c>
      <c r="B87" s="761">
        <v>11</v>
      </c>
      <c r="C87" s="672">
        <v>11</v>
      </c>
      <c r="D87" s="673">
        <v>10800.87</v>
      </c>
      <c r="E87" s="672"/>
      <c r="F87" s="673"/>
      <c r="G87" s="988">
        <f t="shared" si="32"/>
        <v>11</v>
      </c>
      <c r="H87" s="985">
        <f t="shared" si="32"/>
        <v>10800.87</v>
      </c>
      <c r="I87" s="672">
        <v>11</v>
      </c>
      <c r="J87" s="676">
        <v>9527.58</v>
      </c>
      <c r="K87" s="672"/>
      <c r="L87" s="677"/>
      <c r="M87" s="673"/>
      <c r="N87" s="678">
        <v>11</v>
      </c>
      <c r="O87" s="679">
        <v>12163.64</v>
      </c>
      <c r="P87" s="676"/>
      <c r="Q87" s="983">
        <f t="shared" si="19"/>
        <v>32492.09</v>
      </c>
      <c r="R87" s="680"/>
      <c r="S87" s="681"/>
      <c r="T87" s="682"/>
      <c r="U87" s="677"/>
      <c r="V87" s="682"/>
      <c r="W87" s="664">
        <f>SUM(S87:V87)</f>
        <v>0</v>
      </c>
      <c r="Y87" s="653" t="s">
        <v>164</v>
      </c>
      <c r="Z87" s="716">
        <f>SUM(Z88:Z95)</f>
        <v>16</v>
      </c>
      <c r="AA87" s="655">
        <f>SUM(AA88:AA95)</f>
        <v>13852.24</v>
      </c>
    </row>
    <row r="88" spans="1:27" ht="18.75" customHeight="1" thickBot="1">
      <c r="A88" s="621">
        <f t="shared" si="29"/>
        <v>76</v>
      </c>
      <c r="B88" s="762">
        <v>10</v>
      </c>
      <c r="C88" s="672">
        <v>28</v>
      </c>
      <c r="D88" s="673">
        <v>26208.29</v>
      </c>
      <c r="E88" s="672"/>
      <c r="F88" s="673"/>
      <c r="G88" s="988">
        <f t="shared" si="32"/>
        <v>28</v>
      </c>
      <c r="H88" s="985">
        <f t="shared" si="32"/>
        <v>26208.29</v>
      </c>
      <c r="I88" s="672">
        <v>25</v>
      </c>
      <c r="J88" s="676">
        <v>17237.1</v>
      </c>
      <c r="K88" s="672"/>
      <c r="L88" s="677"/>
      <c r="M88" s="673"/>
      <c r="N88" s="678">
        <v>27</v>
      </c>
      <c r="O88" s="679">
        <v>29998.82</v>
      </c>
      <c r="P88" s="676"/>
      <c r="Q88" s="983">
        <f t="shared" si="19"/>
        <v>73444.20999999999</v>
      </c>
      <c r="R88" s="680"/>
      <c r="S88" s="708"/>
      <c r="T88" s="709"/>
      <c r="U88" s="710"/>
      <c r="V88" s="709"/>
      <c r="W88" s="664">
        <f>SUM(S88:V88)</f>
        <v>0</v>
      </c>
      <c r="Y88" s="683" t="s">
        <v>101</v>
      </c>
      <c r="Z88" s="754">
        <v>2</v>
      </c>
      <c r="AA88" s="685">
        <v>1948.9</v>
      </c>
    </row>
    <row r="89" spans="1:27" ht="21" customHeight="1" thickBot="1">
      <c r="A89" s="621">
        <f t="shared" si="29"/>
        <v>77</v>
      </c>
      <c r="B89" s="643" t="s">
        <v>90</v>
      </c>
      <c r="C89" s="644">
        <f>SUM(C90:C94)</f>
        <v>0</v>
      </c>
      <c r="D89" s="645">
        <f>SUM(D90:D94)</f>
        <v>0</v>
      </c>
      <c r="E89" s="644">
        <f>SUM(E90:E94)</f>
        <v>0</v>
      </c>
      <c r="F89" s="645">
        <f>SUM(F90:F94)</f>
        <v>0</v>
      </c>
      <c r="G89" s="644">
        <f aca="true" t="shared" si="33" ref="G89:Q89">SUM(G90:G94)</f>
        <v>0</v>
      </c>
      <c r="H89" s="645">
        <f t="shared" si="33"/>
        <v>0</v>
      </c>
      <c r="I89" s="644">
        <f t="shared" si="33"/>
        <v>0</v>
      </c>
      <c r="J89" s="655">
        <f t="shared" si="33"/>
        <v>0</v>
      </c>
      <c r="K89" s="644">
        <f t="shared" si="33"/>
        <v>0</v>
      </c>
      <c r="L89" s="647">
        <f t="shared" si="33"/>
        <v>0</v>
      </c>
      <c r="M89" s="645">
        <f t="shared" si="33"/>
        <v>0</v>
      </c>
      <c r="N89" s="644">
        <f t="shared" si="33"/>
        <v>0</v>
      </c>
      <c r="O89" s="648">
        <f t="shared" si="33"/>
        <v>0</v>
      </c>
      <c r="P89" s="655">
        <f t="shared" si="33"/>
        <v>0</v>
      </c>
      <c r="Q89" s="703">
        <f t="shared" si="33"/>
        <v>0</v>
      </c>
      <c r="R89" s="649"/>
      <c r="S89" s="650">
        <f>SUM(S90:S94)</f>
        <v>0</v>
      </c>
      <c r="T89" s="655">
        <f>SUM(T90:T94)</f>
        <v>0</v>
      </c>
      <c r="U89" s="647">
        <f>SUM(U90:U94)</f>
        <v>0</v>
      </c>
      <c r="V89" s="655">
        <f>SUM(V90:V94)</f>
        <v>0</v>
      </c>
      <c r="W89" s="703">
        <f>SUM(W90:W94)</f>
        <v>0</v>
      </c>
      <c r="Y89" s="683" t="s">
        <v>102</v>
      </c>
      <c r="Z89" s="754"/>
      <c r="AA89" s="685"/>
    </row>
    <row r="90" spans="1:27" ht="18.75" customHeight="1">
      <c r="A90" s="621">
        <f t="shared" si="29"/>
        <v>78</v>
      </c>
      <c r="B90" s="715" t="s">
        <v>91</v>
      </c>
      <c r="C90" s="672"/>
      <c r="D90" s="673"/>
      <c r="E90" s="672"/>
      <c r="F90" s="673"/>
      <c r="G90" s="672"/>
      <c r="H90" s="673"/>
      <c r="I90" s="672"/>
      <c r="J90" s="676"/>
      <c r="K90" s="672"/>
      <c r="L90" s="677"/>
      <c r="M90" s="673"/>
      <c r="N90" s="678"/>
      <c r="O90" s="679"/>
      <c r="P90" s="676"/>
      <c r="Q90" s="983">
        <f t="shared" si="19"/>
        <v>0</v>
      </c>
      <c r="R90" s="680"/>
      <c r="S90" s="665"/>
      <c r="T90" s="666"/>
      <c r="U90" s="667"/>
      <c r="V90" s="666"/>
      <c r="W90" s="664">
        <f>SUM(S90:V90)</f>
        <v>0</v>
      </c>
      <c r="Y90" s="683" t="s">
        <v>103</v>
      </c>
      <c r="Z90" s="754"/>
      <c r="AA90" s="685"/>
    </row>
    <row r="91" spans="1:27" ht="18.75" customHeight="1">
      <c r="A91" s="621">
        <f t="shared" si="29"/>
        <v>79</v>
      </c>
      <c r="B91" s="671" t="s">
        <v>92</v>
      </c>
      <c r="C91" s="672"/>
      <c r="D91" s="673"/>
      <c r="E91" s="672"/>
      <c r="F91" s="673"/>
      <c r="G91" s="672"/>
      <c r="H91" s="673"/>
      <c r="I91" s="672"/>
      <c r="J91" s="676"/>
      <c r="K91" s="672"/>
      <c r="L91" s="677"/>
      <c r="M91" s="673"/>
      <c r="N91" s="678"/>
      <c r="O91" s="679"/>
      <c r="P91" s="676"/>
      <c r="Q91" s="983">
        <f t="shared" si="19"/>
        <v>0</v>
      </c>
      <c r="R91" s="680"/>
      <c r="S91" s="681"/>
      <c r="T91" s="682"/>
      <c r="U91" s="677"/>
      <c r="V91" s="682"/>
      <c r="W91" s="664">
        <f>SUM(S91:V91)</f>
        <v>0</v>
      </c>
      <c r="Y91" s="683" t="s">
        <v>91</v>
      </c>
      <c r="Z91" s="754">
        <v>13</v>
      </c>
      <c r="AA91" s="685">
        <v>11057.26</v>
      </c>
    </row>
    <row r="92" spans="1:27" ht="18.75" customHeight="1">
      <c r="A92" s="621">
        <f t="shared" si="29"/>
        <v>80</v>
      </c>
      <c r="B92" s="671" t="s">
        <v>94</v>
      </c>
      <c r="C92" s="672"/>
      <c r="D92" s="673"/>
      <c r="E92" s="672"/>
      <c r="F92" s="673"/>
      <c r="G92" s="672"/>
      <c r="H92" s="673"/>
      <c r="I92" s="672"/>
      <c r="J92" s="676"/>
      <c r="K92" s="672"/>
      <c r="L92" s="677"/>
      <c r="M92" s="673"/>
      <c r="N92" s="678"/>
      <c r="O92" s="679"/>
      <c r="P92" s="676"/>
      <c r="Q92" s="983">
        <f t="shared" si="19"/>
        <v>0</v>
      </c>
      <c r="R92" s="680"/>
      <c r="S92" s="681"/>
      <c r="T92" s="682"/>
      <c r="U92" s="677"/>
      <c r="V92" s="682"/>
      <c r="W92" s="664">
        <f>SUM(S92:V92)</f>
        <v>0</v>
      </c>
      <c r="Y92" s="683" t="s">
        <v>92</v>
      </c>
      <c r="Z92" s="754">
        <v>1</v>
      </c>
      <c r="AA92" s="685">
        <v>846.08</v>
      </c>
    </row>
    <row r="93" spans="1:27" ht="18.75" customHeight="1">
      <c r="A93" s="621">
        <f t="shared" si="29"/>
        <v>81</v>
      </c>
      <c r="B93" s="671" t="s">
        <v>95</v>
      </c>
      <c r="C93" s="672"/>
      <c r="D93" s="673"/>
      <c r="E93" s="672"/>
      <c r="F93" s="673"/>
      <c r="G93" s="672"/>
      <c r="H93" s="673"/>
      <c r="I93" s="672"/>
      <c r="J93" s="676"/>
      <c r="K93" s="672"/>
      <c r="L93" s="677"/>
      <c r="M93" s="673"/>
      <c r="N93" s="678"/>
      <c r="O93" s="679"/>
      <c r="P93" s="676"/>
      <c r="Q93" s="983">
        <f t="shared" si="19"/>
        <v>0</v>
      </c>
      <c r="R93" s="680"/>
      <c r="S93" s="681"/>
      <c r="T93" s="682"/>
      <c r="U93" s="677"/>
      <c r="V93" s="682"/>
      <c r="W93" s="664">
        <f>SUM(S93:V93)</f>
        <v>0</v>
      </c>
      <c r="Y93" s="683" t="s">
        <v>94</v>
      </c>
      <c r="Z93" s="754"/>
      <c r="AA93" s="685"/>
    </row>
    <row r="94" spans="1:27" ht="18.75" customHeight="1" thickBot="1">
      <c r="A94" s="621">
        <f t="shared" si="29"/>
        <v>82</v>
      </c>
      <c r="B94" s="686" t="s">
        <v>96</v>
      </c>
      <c r="C94" s="672"/>
      <c r="D94" s="673"/>
      <c r="E94" s="672"/>
      <c r="F94" s="673"/>
      <c r="G94" s="672"/>
      <c r="H94" s="673"/>
      <c r="I94" s="672"/>
      <c r="J94" s="676"/>
      <c r="K94" s="672"/>
      <c r="L94" s="677"/>
      <c r="M94" s="673"/>
      <c r="N94" s="678"/>
      <c r="O94" s="679"/>
      <c r="P94" s="676"/>
      <c r="Q94" s="983">
        <f t="shared" si="19"/>
        <v>0</v>
      </c>
      <c r="R94" s="680"/>
      <c r="S94" s="708"/>
      <c r="T94" s="709"/>
      <c r="U94" s="710"/>
      <c r="V94" s="709"/>
      <c r="W94" s="664">
        <f>SUM(S94:V94)</f>
        <v>0</v>
      </c>
      <c r="Y94" s="683" t="s">
        <v>95</v>
      </c>
      <c r="Z94" s="754"/>
      <c r="AA94" s="685"/>
    </row>
    <row r="95" spans="1:27" ht="21" customHeight="1" thickBot="1">
      <c r="A95" s="621">
        <f t="shared" si="29"/>
        <v>83</v>
      </c>
      <c r="B95" s="643" t="s">
        <v>97</v>
      </c>
      <c r="C95" s="644">
        <f>SUM(C96:C100)</f>
        <v>3</v>
      </c>
      <c r="D95" s="645">
        <f>SUM(D96:D100)</f>
        <v>2961.69</v>
      </c>
      <c r="E95" s="644">
        <f>SUM(E96:E100)</f>
        <v>0</v>
      </c>
      <c r="F95" s="645">
        <f>SUM(F96:F100)</f>
        <v>0</v>
      </c>
      <c r="G95" s="644">
        <f aca="true" t="shared" si="34" ref="G95:Q95">SUM(G96:G100)</f>
        <v>3</v>
      </c>
      <c r="H95" s="645">
        <f t="shared" si="34"/>
        <v>2961.69</v>
      </c>
      <c r="I95" s="644">
        <f t="shared" si="34"/>
        <v>3</v>
      </c>
      <c r="J95" s="655">
        <f t="shared" si="34"/>
        <v>1074.6</v>
      </c>
      <c r="K95" s="644">
        <f t="shared" si="34"/>
        <v>0</v>
      </c>
      <c r="L95" s="647">
        <f t="shared" si="34"/>
        <v>0</v>
      </c>
      <c r="M95" s="645">
        <f t="shared" si="34"/>
        <v>0</v>
      </c>
      <c r="N95" s="644">
        <f t="shared" si="34"/>
        <v>3</v>
      </c>
      <c r="O95" s="648">
        <f t="shared" si="34"/>
        <v>3204</v>
      </c>
      <c r="P95" s="655">
        <f t="shared" si="34"/>
        <v>0</v>
      </c>
      <c r="Q95" s="703">
        <f t="shared" si="34"/>
        <v>7240.290000000001</v>
      </c>
      <c r="R95" s="680"/>
      <c r="S95" s="650">
        <f>SUM(S96:S100)</f>
        <v>0</v>
      </c>
      <c r="T95" s="655">
        <f>SUM(T96:T100)</f>
        <v>0</v>
      </c>
      <c r="U95" s="647">
        <f>SUM(U96:U100)</f>
        <v>0</v>
      </c>
      <c r="V95" s="655">
        <f>SUM(V96:V100)</f>
        <v>0</v>
      </c>
      <c r="W95" s="703">
        <f>SUM(W96:W100)</f>
        <v>0</v>
      </c>
      <c r="Y95" s="758" t="s">
        <v>96</v>
      </c>
      <c r="Z95" s="754"/>
      <c r="AA95" s="685"/>
    </row>
    <row r="96" spans="1:27" ht="26.25" customHeight="1">
      <c r="A96" s="621">
        <f t="shared" si="29"/>
        <v>84</v>
      </c>
      <c r="B96" s="715" t="s">
        <v>91</v>
      </c>
      <c r="C96" s="672">
        <v>1</v>
      </c>
      <c r="D96" s="673">
        <v>994.2</v>
      </c>
      <c r="E96" s="672"/>
      <c r="F96" s="673"/>
      <c r="G96" s="988">
        <f>C96+E96</f>
        <v>1</v>
      </c>
      <c r="H96" s="985">
        <f>D96+F96</f>
        <v>994.2</v>
      </c>
      <c r="I96" s="672">
        <v>1</v>
      </c>
      <c r="J96" s="676">
        <v>358.2</v>
      </c>
      <c r="K96" s="672"/>
      <c r="L96" s="677"/>
      <c r="M96" s="673"/>
      <c r="N96" s="678">
        <v>1</v>
      </c>
      <c r="O96" s="679">
        <v>1118</v>
      </c>
      <c r="P96" s="676"/>
      <c r="Q96" s="983">
        <f t="shared" si="19"/>
        <v>2470.4</v>
      </c>
      <c r="R96" s="680"/>
      <c r="S96" s="665"/>
      <c r="T96" s="666"/>
      <c r="U96" s="667"/>
      <c r="V96" s="666"/>
      <c r="W96" s="664">
        <f>SUM(S96:V96)</f>
        <v>0</v>
      </c>
      <c r="Y96" s="763" t="s">
        <v>171</v>
      </c>
      <c r="Z96" s="764">
        <f>Z51+Z57+Z63+Z69+Z75+Z81+Z87</f>
        <v>62</v>
      </c>
      <c r="AA96" s="765">
        <f>AA51+AA57+AA63+AA69+AA75+AA81+AA87</f>
        <v>92871.72</v>
      </c>
    </row>
    <row r="97" spans="1:27" ht="26.25" customHeight="1" thickBot="1">
      <c r="A97" s="621">
        <f t="shared" si="29"/>
        <v>85</v>
      </c>
      <c r="B97" s="671" t="s">
        <v>92</v>
      </c>
      <c r="C97" s="672">
        <v>1</v>
      </c>
      <c r="D97" s="673">
        <v>1011.18</v>
      </c>
      <c r="E97" s="672"/>
      <c r="F97" s="673"/>
      <c r="G97" s="988">
        <f>C97+E97</f>
        <v>1</v>
      </c>
      <c r="H97" s="985">
        <f>D97+F97</f>
        <v>1011.18</v>
      </c>
      <c r="I97" s="672">
        <v>1</v>
      </c>
      <c r="J97" s="676">
        <v>358.2</v>
      </c>
      <c r="K97" s="672"/>
      <c r="L97" s="677"/>
      <c r="M97" s="673"/>
      <c r="N97" s="678">
        <v>1</v>
      </c>
      <c r="O97" s="679">
        <v>1118</v>
      </c>
      <c r="P97" s="676"/>
      <c r="Q97" s="983">
        <f t="shared" si="19"/>
        <v>2487.38</v>
      </c>
      <c r="R97" s="680"/>
      <c r="S97" s="681"/>
      <c r="T97" s="682"/>
      <c r="U97" s="677"/>
      <c r="V97" s="682"/>
      <c r="W97" s="664">
        <f>SUM(S97:V97)</f>
        <v>0</v>
      </c>
      <c r="Y97" s="766" t="s">
        <v>172</v>
      </c>
      <c r="Z97" s="767">
        <f>Z49+Z96</f>
        <v>333</v>
      </c>
      <c r="AA97" s="768">
        <f>AA49+AA96</f>
        <v>288172.15</v>
      </c>
    </row>
    <row r="98" spans="1:27" ht="18.75" customHeight="1" thickBot="1">
      <c r="A98" s="621">
        <f t="shared" si="29"/>
        <v>86</v>
      </c>
      <c r="B98" s="671" t="s">
        <v>94</v>
      </c>
      <c r="C98" s="672"/>
      <c r="D98" s="673"/>
      <c r="E98" s="672"/>
      <c r="F98" s="673"/>
      <c r="G98" s="988"/>
      <c r="H98" s="985"/>
      <c r="I98" s="672"/>
      <c r="J98" s="676"/>
      <c r="K98" s="672"/>
      <c r="L98" s="677"/>
      <c r="M98" s="673"/>
      <c r="N98" s="678"/>
      <c r="O98" s="679"/>
      <c r="P98" s="676"/>
      <c r="Q98" s="983">
        <f t="shared" si="19"/>
        <v>0</v>
      </c>
      <c r="R98" s="680"/>
      <c r="S98" s="681"/>
      <c r="T98" s="682"/>
      <c r="U98" s="677"/>
      <c r="V98" s="682"/>
      <c r="W98" s="664">
        <f>SUM(S98:V98)</f>
        <v>0</v>
      </c>
      <c r="Y98" s="769" t="s">
        <v>108</v>
      </c>
      <c r="Z98" s="770">
        <v>3</v>
      </c>
      <c r="AA98" s="771">
        <v>1213.43</v>
      </c>
    </row>
    <row r="99" spans="1:27" ht="18.75" customHeight="1" thickBot="1">
      <c r="A99" s="621">
        <f t="shared" si="29"/>
        <v>87</v>
      </c>
      <c r="B99" s="671" t="s">
        <v>95</v>
      </c>
      <c r="C99" s="672"/>
      <c r="D99" s="673"/>
      <c r="E99" s="672"/>
      <c r="F99" s="673"/>
      <c r="G99" s="988"/>
      <c r="H99" s="985"/>
      <c r="I99" s="672"/>
      <c r="J99" s="676"/>
      <c r="K99" s="672"/>
      <c r="L99" s="677"/>
      <c r="M99" s="673"/>
      <c r="N99" s="678"/>
      <c r="O99" s="679"/>
      <c r="P99" s="676"/>
      <c r="Q99" s="983">
        <f t="shared" si="19"/>
        <v>0</v>
      </c>
      <c r="R99" s="680"/>
      <c r="S99" s="681"/>
      <c r="T99" s="682"/>
      <c r="U99" s="677"/>
      <c r="V99" s="682"/>
      <c r="W99" s="664">
        <f>SUM(S99:V99)</f>
        <v>0</v>
      </c>
      <c r="Y99" s="772" t="s">
        <v>159</v>
      </c>
      <c r="Z99" s="773"/>
      <c r="AA99" s="774"/>
    </row>
    <row r="100" spans="1:27" ht="18.75" customHeight="1" thickBot="1">
      <c r="A100" s="621">
        <f t="shared" si="29"/>
        <v>88</v>
      </c>
      <c r="B100" s="707" t="s">
        <v>96</v>
      </c>
      <c r="C100" s="672">
        <v>1</v>
      </c>
      <c r="D100" s="673">
        <v>956.31</v>
      </c>
      <c r="E100" s="672"/>
      <c r="F100" s="673"/>
      <c r="G100" s="988">
        <f>C100+E100</f>
        <v>1</v>
      </c>
      <c r="H100" s="985">
        <f>D100+F100</f>
        <v>956.31</v>
      </c>
      <c r="I100" s="672">
        <v>1</v>
      </c>
      <c r="J100" s="676">
        <v>358.2</v>
      </c>
      <c r="K100" s="672"/>
      <c r="L100" s="677"/>
      <c r="M100" s="673"/>
      <c r="N100" s="678">
        <v>1</v>
      </c>
      <c r="O100" s="679">
        <v>968</v>
      </c>
      <c r="P100" s="676"/>
      <c r="Q100" s="983">
        <f t="shared" si="19"/>
        <v>2282.51</v>
      </c>
      <c r="R100" s="680"/>
      <c r="S100" s="708"/>
      <c r="T100" s="709"/>
      <c r="U100" s="710"/>
      <c r="V100" s="709"/>
      <c r="W100" s="664">
        <f>SUM(S100:V100)</f>
        <v>0</v>
      </c>
      <c r="Y100" s="775" t="s">
        <v>109</v>
      </c>
      <c r="Z100" s="776"/>
      <c r="AA100" s="777"/>
    </row>
    <row r="101" spans="1:27" ht="21" customHeight="1" thickBot="1">
      <c r="A101" s="621">
        <f t="shared" si="29"/>
        <v>89</v>
      </c>
      <c r="B101" s="643" t="s">
        <v>100</v>
      </c>
      <c r="C101" s="644">
        <f aca="true" t="shared" si="35" ref="C101:Q101">SUM(C102:C106)</f>
        <v>7</v>
      </c>
      <c r="D101" s="645">
        <f t="shared" si="35"/>
        <v>6691.94</v>
      </c>
      <c r="E101" s="644">
        <f>SUM(E102:E106)</f>
        <v>1</v>
      </c>
      <c r="F101" s="645">
        <f>SUM(F102:F106)</f>
        <v>939.33</v>
      </c>
      <c r="G101" s="644">
        <f t="shared" si="35"/>
        <v>8</v>
      </c>
      <c r="H101" s="645">
        <f t="shared" si="35"/>
        <v>7631.2699999999995</v>
      </c>
      <c r="I101" s="644">
        <f t="shared" si="35"/>
        <v>4</v>
      </c>
      <c r="J101" s="645">
        <f t="shared" si="35"/>
        <v>2248.7</v>
      </c>
      <c r="K101" s="644">
        <f t="shared" si="35"/>
        <v>0</v>
      </c>
      <c r="L101" s="647">
        <f t="shared" si="35"/>
        <v>0</v>
      </c>
      <c r="M101" s="645">
        <f t="shared" si="35"/>
        <v>0</v>
      </c>
      <c r="N101" s="644">
        <f t="shared" si="35"/>
        <v>8</v>
      </c>
      <c r="O101" s="647">
        <f t="shared" si="35"/>
        <v>8292.46</v>
      </c>
      <c r="P101" s="645">
        <f t="shared" si="35"/>
        <v>0</v>
      </c>
      <c r="Q101" s="703">
        <f t="shared" si="35"/>
        <v>18172.43</v>
      </c>
      <c r="R101" s="649"/>
      <c r="S101" s="650">
        <f>SUM(S102:S106)</f>
        <v>0</v>
      </c>
      <c r="T101" s="655">
        <f>SUM(T102:T106)</f>
        <v>0</v>
      </c>
      <c r="U101" s="647">
        <f>SUM(U102:U106)</f>
        <v>0</v>
      </c>
      <c r="V101" s="655">
        <f>SUM(V102:V106)</f>
        <v>0</v>
      </c>
      <c r="W101" s="703">
        <f>SUM(W102:W106)</f>
        <v>0</v>
      </c>
      <c r="Y101" s="778" t="s">
        <v>110</v>
      </c>
      <c r="Z101" s="779"/>
      <c r="AA101" s="780"/>
    </row>
    <row r="102" spans="1:27" ht="18.75" customHeight="1" thickBot="1">
      <c r="A102" s="621">
        <f t="shared" si="29"/>
        <v>90</v>
      </c>
      <c r="B102" s="715" t="s">
        <v>101</v>
      </c>
      <c r="C102" s="672"/>
      <c r="D102" s="673"/>
      <c r="E102" s="672"/>
      <c r="F102" s="673"/>
      <c r="G102" s="988"/>
      <c r="H102" s="985"/>
      <c r="I102" s="672"/>
      <c r="J102" s="676"/>
      <c r="K102" s="672"/>
      <c r="L102" s="677"/>
      <c r="M102" s="673"/>
      <c r="N102" s="678"/>
      <c r="O102" s="679"/>
      <c r="P102" s="676"/>
      <c r="Q102" s="983">
        <f t="shared" si="19"/>
        <v>0</v>
      </c>
      <c r="R102" s="680"/>
      <c r="S102" s="665"/>
      <c r="T102" s="666"/>
      <c r="U102" s="667"/>
      <c r="V102" s="666"/>
      <c r="W102" s="664">
        <f>SUM(S102:V102)</f>
        <v>0</v>
      </c>
      <c r="Y102" s="778" t="s">
        <v>111</v>
      </c>
      <c r="Z102" s="779"/>
      <c r="AA102" s="780"/>
    </row>
    <row r="103" spans="1:27" ht="18.75" customHeight="1" thickBot="1">
      <c r="A103" s="621">
        <f t="shared" si="29"/>
        <v>91</v>
      </c>
      <c r="B103" s="671" t="s">
        <v>102</v>
      </c>
      <c r="C103" s="672"/>
      <c r="D103" s="673"/>
      <c r="E103" s="672"/>
      <c r="F103" s="673"/>
      <c r="G103" s="988"/>
      <c r="H103" s="985"/>
      <c r="I103" s="672"/>
      <c r="J103" s="676"/>
      <c r="K103" s="672"/>
      <c r="L103" s="677"/>
      <c r="M103" s="673"/>
      <c r="N103" s="678"/>
      <c r="O103" s="679"/>
      <c r="P103" s="676"/>
      <c r="Q103" s="983">
        <f t="shared" si="19"/>
        <v>0</v>
      </c>
      <c r="R103" s="680"/>
      <c r="S103" s="681"/>
      <c r="T103" s="682"/>
      <c r="U103" s="677"/>
      <c r="V103" s="682"/>
      <c r="W103" s="664">
        <f>SUM(S103:V103)</f>
        <v>0</v>
      </c>
      <c r="Y103" s="781" t="s">
        <v>112</v>
      </c>
      <c r="Z103" s="776"/>
      <c r="AA103" s="777"/>
    </row>
    <row r="104" spans="1:27" ht="26.25" customHeight="1" thickBot="1">
      <c r="A104" s="621">
        <f t="shared" si="29"/>
        <v>92</v>
      </c>
      <c r="B104" s="671" t="s">
        <v>103</v>
      </c>
      <c r="C104" s="672"/>
      <c r="D104" s="673"/>
      <c r="E104" s="672"/>
      <c r="F104" s="673"/>
      <c r="G104" s="988"/>
      <c r="H104" s="985"/>
      <c r="I104" s="672"/>
      <c r="J104" s="676"/>
      <c r="K104" s="672"/>
      <c r="L104" s="677"/>
      <c r="M104" s="673"/>
      <c r="N104" s="678"/>
      <c r="O104" s="679"/>
      <c r="P104" s="676"/>
      <c r="Q104" s="983">
        <f t="shared" si="19"/>
        <v>0</v>
      </c>
      <c r="R104" s="680"/>
      <c r="S104" s="681"/>
      <c r="T104" s="682"/>
      <c r="U104" s="677"/>
      <c r="V104" s="682"/>
      <c r="W104" s="664">
        <f>SUM(S104:V104)</f>
        <v>0</v>
      </c>
      <c r="Y104" s="782" t="s">
        <v>113</v>
      </c>
      <c r="Z104" s="783">
        <f>SUM(Z97:Z103)</f>
        <v>336</v>
      </c>
      <c r="AA104" s="699">
        <f>SUM(AA97:AA103)</f>
        <v>289385.58</v>
      </c>
    </row>
    <row r="105" spans="1:23" ht="18.75" customHeight="1">
      <c r="A105" s="621">
        <f t="shared" si="29"/>
        <v>93</v>
      </c>
      <c r="B105" s="671" t="s">
        <v>91</v>
      </c>
      <c r="C105" s="672">
        <v>1</v>
      </c>
      <c r="D105" s="673">
        <v>1008.91</v>
      </c>
      <c r="E105" s="672"/>
      <c r="F105" s="673"/>
      <c r="G105" s="988">
        <f>C105+E105</f>
        <v>1</v>
      </c>
      <c r="H105" s="985">
        <f>D105+F105</f>
        <v>1008.91</v>
      </c>
      <c r="I105" s="672"/>
      <c r="J105" s="676"/>
      <c r="K105" s="672"/>
      <c r="L105" s="677"/>
      <c r="M105" s="673"/>
      <c r="N105" s="678">
        <v>1</v>
      </c>
      <c r="O105" s="679">
        <v>1028</v>
      </c>
      <c r="P105" s="676"/>
      <c r="Q105" s="983">
        <f t="shared" si="19"/>
        <v>2036.9099999999999</v>
      </c>
      <c r="R105" s="680"/>
      <c r="S105" s="681"/>
      <c r="T105" s="682"/>
      <c r="U105" s="677"/>
      <c r="V105" s="682"/>
      <c r="W105" s="664">
        <f>SUM(S105:V105)</f>
        <v>0</v>
      </c>
    </row>
    <row r="106" spans="1:27" ht="18.75" customHeight="1" thickBot="1">
      <c r="A106" s="621">
        <f t="shared" si="29"/>
        <v>94</v>
      </c>
      <c r="B106" s="686" t="s">
        <v>92</v>
      </c>
      <c r="C106" s="672">
        <v>6</v>
      </c>
      <c r="D106" s="673">
        <v>5683.03</v>
      </c>
      <c r="E106" s="672">
        <v>1</v>
      </c>
      <c r="F106" s="673">
        <v>939.33</v>
      </c>
      <c r="G106" s="988">
        <f>C106+E106</f>
        <v>7</v>
      </c>
      <c r="H106" s="985">
        <f>D106+F106</f>
        <v>6622.36</v>
      </c>
      <c r="I106" s="672">
        <v>4</v>
      </c>
      <c r="J106" s="676">
        <v>2248.7</v>
      </c>
      <c r="K106" s="672"/>
      <c r="L106" s="677"/>
      <c r="M106" s="673"/>
      <c r="N106" s="678">
        <v>7</v>
      </c>
      <c r="O106" s="679">
        <v>7264.46</v>
      </c>
      <c r="P106" s="676"/>
      <c r="Q106" s="983">
        <f t="shared" si="19"/>
        <v>16135.52</v>
      </c>
      <c r="R106" s="680"/>
      <c r="S106" s="708"/>
      <c r="T106" s="709"/>
      <c r="U106" s="710"/>
      <c r="V106" s="709"/>
      <c r="W106" s="664">
        <f>SUM(S106:V106)</f>
        <v>0</v>
      </c>
      <c r="Y106" s="784"/>
      <c r="Z106" s="785"/>
      <c r="AA106" s="786"/>
    </row>
    <row r="107" spans="1:27" ht="21" customHeight="1" thickBot="1">
      <c r="A107" s="621">
        <f t="shared" si="29"/>
        <v>95</v>
      </c>
      <c r="B107" s="643" t="s">
        <v>104</v>
      </c>
      <c r="C107" s="644">
        <f aca="true" t="shared" si="36" ref="C107:Q107">SUM(C108:C112)</f>
        <v>28</v>
      </c>
      <c r="D107" s="645">
        <f t="shared" si="36"/>
        <v>26033.45</v>
      </c>
      <c r="E107" s="644">
        <f>SUM(E108:E112)</f>
        <v>3</v>
      </c>
      <c r="F107" s="645">
        <f>SUM(F108:F112)</f>
        <v>2817.99</v>
      </c>
      <c r="G107" s="644">
        <f t="shared" si="36"/>
        <v>31</v>
      </c>
      <c r="H107" s="645">
        <f t="shared" si="36"/>
        <v>28851.440000000002</v>
      </c>
      <c r="I107" s="644">
        <f t="shared" si="36"/>
        <v>0</v>
      </c>
      <c r="J107" s="645">
        <f t="shared" si="36"/>
        <v>0</v>
      </c>
      <c r="K107" s="644">
        <f t="shared" si="36"/>
        <v>0</v>
      </c>
      <c r="L107" s="647">
        <f t="shared" si="36"/>
        <v>0</v>
      </c>
      <c r="M107" s="645">
        <f t="shared" si="36"/>
        <v>0</v>
      </c>
      <c r="N107" s="644">
        <f t="shared" si="36"/>
        <v>28</v>
      </c>
      <c r="O107" s="647">
        <f t="shared" si="36"/>
        <v>30689.38</v>
      </c>
      <c r="P107" s="645">
        <f t="shared" si="36"/>
        <v>0</v>
      </c>
      <c r="Q107" s="703">
        <f t="shared" si="36"/>
        <v>59540.82000000001</v>
      </c>
      <c r="R107" s="649"/>
      <c r="S107" s="650">
        <f>SUM(S108:S112)</f>
        <v>0</v>
      </c>
      <c r="T107" s="655">
        <f>SUM(T108:T112)</f>
        <v>0</v>
      </c>
      <c r="U107" s="647">
        <f>SUM(U108:U112)</f>
        <v>0</v>
      </c>
      <c r="V107" s="655">
        <f>SUM(V108:V112)</f>
        <v>0</v>
      </c>
      <c r="W107" s="703">
        <f>SUM(W108:W112)</f>
        <v>0</v>
      </c>
      <c r="Y107" s="784"/>
      <c r="Z107" s="785"/>
      <c r="AA107" s="786"/>
    </row>
    <row r="108" spans="1:27" ht="18.75" customHeight="1">
      <c r="A108" s="621">
        <f t="shared" si="29"/>
        <v>96</v>
      </c>
      <c r="B108" s="715" t="s">
        <v>101</v>
      </c>
      <c r="C108" s="672"/>
      <c r="D108" s="673"/>
      <c r="E108" s="672"/>
      <c r="F108" s="673"/>
      <c r="G108" s="988"/>
      <c r="H108" s="985"/>
      <c r="I108" s="672"/>
      <c r="J108" s="676"/>
      <c r="K108" s="672"/>
      <c r="L108" s="677"/>
      <c r="M108" s="673"/>
      <c r="N108" s="678"/>
      <c r="O108" s="679"/>
      <c r="P108" s="676"/>
      <c r="Q108" s="983">
        <f t="shared" si="19"/>
        <v>0</v>
      </c>
      <c r="R108" s="680"/>
      <c r="S108" s="665"/>
      <c r="T108" s="666"/>
      <c r="U108" s="667"/>
      <c r="V108" s="666"/>
      <c r="W108" s="664">
        <f>SUM(S108:V108)</f>
        <v>0</v>
      </c>
      <c r="Y108" s="784"/>
      <c r="Z108" s="785"/>
      <c r="AA108" s="786"/>
    </row>
    <row r="109" spans="1:27" ht="18.75" customHeight="1">
      <c r="A109" s="621">
        <f t="shared" si="29"/>
        <v>97</v>
      </c>
      <c r="B109" s="671" t="s">
        <v>102</v>
      </c>
      <c r="C109" s="672"/>
      <c r="D109" s="673"/>
      <c r="E109" s="672"/>
      <c r="F109" s="673"/>
      <c r="G109" s="988"/>
      <c r="H109" s="985"/>
      <c r="I109" s="672"/>
      <c r="J109" s="676"/>
      <c r="K109" s="672"/>
      <c r="L109" s="677"/>
      <c r="M109" s="673"/>
      <c r="N109" s="678"/>
      <c r="O109" s="679"/>
      <c r="P109" s="676"/>
      <c r="Q109" s="983">
        <f t="shared" si="19"/>
        <v>0</v>
      </c>
      <c r="R109" s="680"/>
      <c r="S109" s="681"/>
      <c r="T109" s="682"/>
      <c r="U109" s="677"/>
      <c r="V109" s="682"/>
      <c r="W109" s="664">
        <f>SUM(S109:V109)</f>
        <v>0</v>
      </c>
      <c r="Y109" s="784"/>
      <c r="Z109" s="785"/>
      <c r="AA109" s="786"/>
    </row>
    <row r="110" spans="1:27" ht="18.75" customHeight="1">
      <c r="A110" s="621">
        <f t="shared" si="29"/>
        <v>98</v>
      </c>
      <c r="B110" s="671" t="s">
        <v>103</v>
      </c>
      <c r="C110" s="672"/>
      <c r="D110" s="673"/>
      <c r="E110" s="672"/>
      <c r="F110" s="673"/>
      <c r="G110" s="988"/>
      <c r="H110" s="985"/>
      <c r="I110" s="672"/>
      <c r="J110" s="676"/>
      <c r="K110" s="672"/>
      <c r="L110" s="677"/>
      <c r="M110" s="673"/>
      <c r="N110" s="678"/>
      <c r="O110" s="679"/>
      <c r="P110" s="676"/>
      <c r="Q110" s="983">
        <f t="shared" si="19"/>
        <v>0</v>
      </c>
      <c r="R110" s="680"/>
      <c r="S110" s="681"/>
      <c r="T110" s="682"/>
      <c r="U110" s="677"/>
      <c r="V110" s="682"/>
      <c r="W110" s="664">
        <f>SUM(S110:V110)</f>
        <v>0</v>
      </c>
      <c r="Y110" s="784"/>
      <c r="Z110" s="785"/>
      <c r="AA110" s="786"/>
    </row>
    <row r="111" spans="1:27" ht="18.75" customHeight="1">
      <c r="A111" s="621">
        <f t="shared" si="29"/>
        <v>99</v>
      </c>
      <c r="B111" s="671" t="s">
        <v>91</v>
      </c>
      <c r="C111" s="672">
        <v>4</v>
      </c>
      <c r="D111" s="673">
        <v>3916.18</v>
      </c>
      <c r="E111" s="672"/>
      <c r="F111" s="673"/>
      <c r="G111" s="988">
        <f>C111+E111</f>
        <v>4</v>
      </c>
      <c r="H111" s="985">
        <f>D111+F111</f>
        <v>3916.18</v>
      </c>
      <c r="I111" s="672"/>
      <c r="J111" s="676"/>
      <c r="K111" s="672"/>
      <c r="L111" s="677"/>
      <c r="M111" s="673"/>
      <c r="N111" s="678">
        <v>4</v>
      </c>
      <c r="O111" s="679">
        <v>4134.82</v>
      </c>
      <c r="P111" s="676"/>
      <c r="Q111" s="983">
        <f t="shared" si="19"/>
        <v>8051</v>
      </c>
      <c r="R111" s="680"/>
      <c r="S111" s="681"/>
      <c r="T111" s="682"/>
      <c r="U111" s="677"/>
      <c r="V111" s="682"/>
      <c r="W111" s="664">
        <f>SUM(S111:V111)</f>
        <v>0</v>
      </c>
      <c r="Y111" s="784"/>
      <c r="Z111" s="785"/>
      <c r="AA111" s="786"/>
    </row>
    <row r="112" spans="1:27" ht="18.75" customHeight="1" thickBot="1">
      <c r="A112" s="621">
        <f t="shared" si="29"/>
        <v>100</v>
      </c>
      <c r="B112" s="686" t="s">
        <v>92</v>
      </c>
      <c r="C112" s="672">
        <v>24</v>
      </c>
      <c r="D112" s="673">
        <v>22117.27</v>
      </c>
      <c r="E112" s="672">
        <v>3</v>
      </c>
      <c r="F112" s="673">
        <v>2817.99</v>
      </c>
      <c r="G112" s="988">
        <f>C112+E112</f>
        <v>27</v>
      </c>
      <c r="H112" s="985">
        <f>D112+F112</f>
        <v>24935.260000000002</v>
      </c>
      <c r="I112" s="672"/>
      <c r="J112" s="676"/>
      <c r="K112" s="672"/>
      <c r="L112" s="677"/>
      <c r="M112" s="673"/>
      <c r="N112" s="678">
        <v>24</v>
      </c>
      <c r="O112" s="679">
        <v>26554.56</v>
      </c>
      <c r="P112" s="676"/>
      <c r="Q112" s="983">
        <f t="shared" si="19"/>
        <v>51489.82000000001</v>
      </c>
      <c r="R112" s="680"/>
      <c r="S112" s="708"/>
      <c r="T112" s="709"/>
      <c r="U112" s="710"/>
      <c r="V112" s="709"/>
      <c r="W112" s="664">
        <f>SUM(S112:V112)</f>
        <v>0</v>
      </c>
      <c r="Y112" s="784"/>
      <c r="Z112" s="785"/>
      <c r="AA112" s="786"/>
    </row>
    <row r="113" spans="1:27" ht="30" customHeight="1" thickBot="1">
      <c r="A113" s="621">
        <f t="shared" si="29"/>
        <v>101</v>
      </c>
      <c r="B113" s="643" t="s">
        <v>164</v>
      </c>
      <c r="C113" s="644">
        <f>SUM(C114:C121)</f>
        <v>32</v>
      </c>
      <c r="D113" s="645">
        <f>SUM(D114:D121)</f>
        <v>30177.47</v>
      </c>
      <c r="E113" s="644">
        <f>SUM(E114:E121)</f>
        <v>2</v>
      </c>
      <c r="F113" s="645">
        <f>SUM(F114:F121)</f>
        <v>1770.58</v>
      </c>
      <c r="G113" s="644">
        <f aca="true" t="shared" si="37" ref="G113:Q113">SUM(G114:G121)</f>
        <v>34</v>
      </c>
      <c r="H113" s="645">
        <f t="shared" si="37"/>
        <v>31948.050000000003</v>
      </c>
      <c r="I113" s="644">
        <f t="shared" si="37"/>
        <v>32</v>
      </c>
      <c r="J113" s="655">
        <f t="shared" si="37"/>
        <v>12098.66</v>
      </c>
      <c r="K113" s="644">
        <f t="shared" si="37"/>
        <v>0</v>
      </c>
      <c r="L113" s="647">
        <f t="shared" si="37"/>
        <v>0</v>
      </c>
      <c r="M113" s="645">
        <f t="shared" si="37"/>
        <v>0</v>
      </c>
      <c r="N113" s="644">
        <f t="shared" si="37"/>
        <v>34</v>
      </c>
      <c r="O113" s="648">
        <f t="shared" si="37"/>
        <v>37113.28</v>
      </c>
      <c r="P113" s="655">
        <f t="shared" si="37"/>
        <v>0</v>
      </c>
      <c r="Q113" s="703">
        <f t="shared" si="37"/>
        <v>81159.99</v>
      </c>
      <c r="R113" s="680"/>
      <c r="S113" s="650">
        <f>SUM(S114:S121)</f>
        <v>0</v>
      </c>
      <c r="T113" s="655">
        <f>SUM(T114:T121)</f>
        <v>0</v>
      </c>
      <c r="U113" s="647">
        <f>SUM(U114:U121)</f>
        <v>0</v>
      </c>
      <c r="V113" s="655">
        <f>SUM(V114:V121)</f>
        <v>0</v>
      </c>
      <c r="W113" s="703">
        <f>SUM(W114:W121)</f>
        <v>0</v>
      </c>
      <c r="Y113" s="784"/>
      <c r="Z113" s="785"/>
      <c r="AA113" s="786"/>
    </row>
    <row r="114" spans="1:27" ht="18.75" customHeight="1">
      <c r="A114" s="621">
        <f t="shared" si="29"/>
        <v>102</v>
      </c>
      <c r="B114" s="715" t="s">
        <v>101</v>
      </c>
      <c r="C114" s="672"/>
      <c r="D114" s="673"/>
      <c r="E114" s="672"/>
      <c r="F114" s="673"/>
      <c r="G114" s="988"/>
      <c r="H114" s="985"/>
      <c r="I114" s="672"/>
      <c r="J114" s="676"/>
      <c r="K114" s="672"/>
      <c r="L114" s="677"/>
      <c r="M114" s="673"/>
      <c r="N114" s="678"/>
      <c r="O114" s="679"/>
      <c r="P114" s="676"/>
      <c r="Q114" s="983">
        <f t="shared" si="19"/>
        <v>0</v>
      </c>
      <c r="R114" s="680"/>
      <c r="S114" s="665"/>
      <c r="T114" s="666"/>
      <c r="U114" s="667"/>
      <c r="V114" s="666"/>
      <c r="W114" s="664">
        <f aca="true" t="shared" si="38" ref="W114:W121">SUM(S114:V114)</f>
        <v>0</v>
      </c>
      <c r="Y114" s="784"/>
      <c r="Z114" s="785"/>
      <c r="AA114" s="786"/>
    </row>
    <row r="115" spans="1:27" ht="18.75" customHeight="1">
      <c r="A115" s="621">
        <f t="shared" si="29"/>
        <v>103</v>
      </c>
      <c r="B115" s="671" t="s">
        <v>102</v>
      </c>
      <c r="C115" s="672"/>
      <c r="D115" s="673"/>
      <c r="E115" s="672"/>
      <c r="F115" s="673"/>
      <c r="G115" s="988"/>
      <c r="H115" s="985"/>
      <c r="I115" s="672"/>
      <c r="J115" s="676"/>
      <c r="K115" s="672"/>
      <c r="L115" s="677"/>
      <c r="M115" s="673"/>
      <c r="N115" s="678"/>
      <c r="O115" s="679"/>
      <c r="P115" s="676"/>
      <c r="Q115" s="983">
        <f t="shared" si="19"/>
        <v>0</v>
      </c>
      <c r="R115" s="680"/>
      <c r="S115" s="681"/>
      <c r="T115" s="682"/>
      <c r="U115" s="677"/>
      <c r="V115" s="682"/>
      <c r="W115" s="664">
        <f t="shared" si="38"/>
        <v>0</v>
      </c>
      <c r="Y115" s="784"/>
      <c r="Z115" s="785"/>
      <c r="AA115" s="786"/>
    </row>
    <row r="116" spans="1:27" ht="18.75" customHeight="1">
      <c r="A116" s="621">
        <f t="shared" si="29"/>
        <v>104</v>
      </c>
      <c r="B116" s="671" t="s">
        <v>103</v>
      </c>
      <c r="C116" s="672">
        <v>1</v>
      </c>
      <c r="D116" s="673">
        <v>979.59</v>
      </c>
      <c r="E116" s="672"/>
      <c r="F116" s="673"/>
      <c r="G116" s="988">
        <f aca="true" t="shared" si="39" ref="G116:G121">C116+E116</f>
        <v>1</v>
      </c>
      <c r="H116" s="985">
        <f aca="true" t="shared" si="40" ref="H116:H121">D116+F116</f>
        <v>979.59</v>
      </c>
      <c r="I116" s="672">
        <v>1</v>
      </c>
      <c r="J116" s="676">
        <v>477.6</v>
      </c>
      <c r="K116" s="672"/>
      <c r="L116" s="677"/>
      <c r="M116" s="673"/>
      <c r="N116" s="678">
        <v>1</v>
      </c>
      <c r="O116" s="679">
        <v>1088</v>
      </c>
      <c r="P116" s="676"/>
      <c r="Q116" s="983">
        <f aca="true" t="shared" si="41" ref="Q116:Q121">H116+J116+L116+M116+O116+P116</f>
        <v>2545.19</v>
      </c>
      <c r="R116" s="680"/>
      <c r="S116" s="681"/>
      <c r="T116" s="682"/>
      <c r="U116" s="677"/>
      <c r="V116" s="682"/>
      <c r="W116" s="664">
        <f t="shared" si="38"/>
        <v>0</v>
      </c>
      <c r="Y116" s="784"/>
      <c r="Z116" s="785"/>
      <c r="AA116" s="786"/>
    </row>
    <row r="117" spans="1:27" ht="18.75" customHeight="1">
      <c r="A117" s="621">
        <f t="shared" si="29"/>
        <v>105</v>
      </c>
      <c r="B117" s="671" t="s">
        <v>91</v>
      </c>
      <c r="C117" s="672">
        <v>3</v>
      </c>
      <c r="D117" s="673">
        <v>2993.23</v>
      </c>
      <c r="E117" s="672"/>
      <c r="F117" s="673"/>
      <c r="G117" s="988">
        <f t="shared" si="39"/>
        <v>3</v>
      </c>
      <c r="H117" s="985">
        <f t="shared" si="40"/>
        <v>2993.23</v>
      </c>
      <c r="I117" s="672">
        <v>3</v>
      </c>
      <c r="J117" s="676">
        <v>1273.6</v>
      </c>
      <c r="K117" s="672"/>
      <c r="L117" s="677"/>
      <c r="M117" s="673"/>
      <c r="N117" s="678">
        <v>3</v>
      </c>
      <c r="O117" s="679">
        <v>3054</v>
      </c>
      <c r="P117" s="676"/>
      <c r="Q117" s="983">
        <f t="shared" si="41"/>
        <v>7320.83</v>
      </c>
      <c r="R117" s="680"/>
      <c r="S117" s="681"/>
      <c r="T117" s="682"/>
      <c r="U117" s="677"/>
      <c r="V117" s="682"/>
      <c r="W117" s="664">
        <f t="shared" si="38"/>
        <v>0</v>
      </c>
      <c r="Y117" s="784"/>
      <c r="Z117" s="785"/>
      <c r="AA117" s="786"/>
    </row>
    <row r="118" spans="1:27" ht="18.75" customHeight="1">
      <c r="A118" s="621">
        <f t="shared" si="29"/>
        <v>106</v>
      </c>
      <c r="B118" s="671" t="s">
        <v>92</v>
      </c>
      <c r="C118" s="672">
        <v>28</v>
      </c>
      <c r="D118" s="673">
        <v>26204.65</v>
      </c>
      <c r="E118" s="672">
        <v>1</v>
      </c>
      <c r="F118" s="673">
        <v>939.33</v>
      </c>
      <c r="G118" s="988">
        <f t="shared" si="39"/>
        <v>29</v>
      </c>
      <c r="H118" s="985">
        <f t="shared" si="40"/>
        <v>27143.980000000003</v>
      </c>
      <c r="I118" s="672">
        <v>27</v>
      </c>
      <c r="J118" s="676">
        <v>10031.32</v>
      </c>
      <c r="K118" s="672"/>
      <c r="L118" s="677"/>
      <c r="M118" s="673"/>
      <c r="N118" s="678">
        <v>29</v>
      </c>
      <c r="O118" s="679">
        <v>31853.28</v>
      </c>
      <c r="P118" s="676"/>
      <c r="Q118" s="983">
        <f t="shared" si="41"/>
        <v>69028.58</v>
      </c>
      <c r="R118" s="680"/>
      <c r="S118" s="681"/>
      <c r="T118" s="682"/>
      <c r="U118" s="677"/>
      <c r="V118" s="682"/>
      <c r="W118" s="664">
        <f t="shared" si="38"/>
        <v>0</v>
      </c>
      <c r="Y118" s="784"/>
      <c r="Z118" s="785"/>
      <c r="AA118" s="786"/>
    </row>
    <row r="119" spans="1:27" ht="18.75" customHeight="1">
      <c r="A119" s="621">
        <f t="shared" si="29"/>
        <v>107</v>
      </c>
      <c r="B119" s="671" t="s">
        <v>94</v>
      </c>
      <c r="C119" s="672"/>
      <c r="D119" s="673"/>
      <c r="E119" s="672"/>
      <c r="F119" s="673"/>
      <c r="G119" s="988"/>
      <c r="H119" s="985"/>
      <c r="I119" s="672"/>
      <c r="J119" s="676"/>
      <c r="K119" s="672"/>
      <c r="L119" s="677"/>
      <c r="M119" s="673"/>
      <c r="N119" s="678"/>
      <c r="O119" s="679"/>
      <c r="P119" s="676"/>
      <c r="Q119" s="983">
        <f t="shared" si="41"/>
        <v>0</v>
      </c>
      <c r="R119" s="680"/>
      <c r="S119" s="681"/>
      <c r="T119" s="682"/>
      <c r="U119" s="677"/>
      <c r="V119" s="682"/>
      <c r="W119" s="664">
        <f t="shared" si="38"/>
        <v>0</v>
      </c>
      <c r="Y119" s="784"/>
      <c r="Z119" s="785"/>
      <c r="AA119" s="786"/>
    </row>
    <row r="120" spans="1:27" ht="18.75" customHeight="1">
      <c r="A120" s="621">
        <f t="shared" si="29"/>
        <v>108</v>
      </c>
      <c r="B120" s="671" t="s">
        <v>95</v>
      </c>
      <c r="C120" s="672"/>
      <c r="D120" s="673"/>
      <c r="E120" s="672"/>
      <c r="F120" s="673"/>
      <c r="G120" s="988"/>
      <c r="H120" s="985"/>
      <c r="I120" s="672"/>
      <c r="J120" s="676"/>
      <c r="K120" s="672"/>
      <c r="L120" s="677"/>
      <c r="M120" s="673"/>
      <c r="N120" s="678"/>
      <c r="O120" s="679"/>
      <c r="P120" s="676"/>
      <c r="Q120" s="983">
        <f t="shared" si="41"/>
        <v>0</v>
      </c>
      <c r="R120" s="680"/>
      <c r="S120" s="681"/>
      <c r="T120" s="682"/>
      <c r="U120" s="677"/>
      <c r="V120" s="682"/>
      <c r="W120" s="664">
        <f t="shared" si="38"/>
        <v>0</v>
      </c>
      <c r="Y120" s="784"/>
      <c r="Z120" s="785"/>
      <c r="AA120" s="786"/>
    </row>
    <row r="121" spans="1:27" ht="18.75" customHeight="1" thickBot="1">
      <c r="A121" s="621">
        <f t="shared" si="29"/>
        <v>109</v>
      </c>
      <c r="B121" s="686" t="s">
        <v>96</v>
      </c>
      <c r="C121" s="672"/>
      <c r="D121" s="673"/>
      <c r="E121" s="672">
        <v>1</v>
      </c>
      <c r="F121" s="673">
        <v>831.25</v>
      </c>
      <c r="G121" s="988">
        <f t="shared" si="39"/>
        <v>1</v>
      </c>
      <c r="H121" s="985">
        <f t="shared" si="40"/>
        <v>831.25</v>
      </c>
      <c r="I121" s="672">
        <v>1</v>
      </c>
      <c r="J121" s="676">
        <v>316.14</v>
      </c>
      <c r="K121" s="672"/>
      <c r="L121" s="677"/>
      <c r="M121" s="673"/>
      <c r="N121" s="678">
        <v>1</v>
      </c>
      <c r="O121" s="679">
        <v>1118</v>
      </c>
      <c r="P121" s="676"/>
      <c r="Q121" s="983">
        <f t="shared" si="41"/>
        <v>2265.39</v>
      </c>
      <c r="R121" s="680"/>
      <c r="S121" s="708"/>
      <c r="T121" s="709"/>
      <c r="U121" s="710"/>
      <c r="V121" s="709"/>
      <c r="W121" s="664">
        <f t="shared" si="38"/>
        <v>0</v>
      </c>
      <c r="Y121" s="784"/>
      <c r="Z121" s="785"/>
      <c r="AA121" s="786"/>
    </row>
    <row r="122" spans="1:27" s="876" customFormat="1" ht="26.25" customHeight="1" thickBot="1">
      <c r="A122" s="876">
        <f t="shared" si="29"/>
        <v>110</v>
      </c>
      <c r="B122" s="787" t="s">
        <v>171</v>
      </c>
      <c r="C122" s="788">
        <f>+C113+C107+C101+C95+C89+C83+C77+C71+C65+C58+C51</f>
        <v>614</v>
      </c>
      <c r="D122" s="789">
        <f>+D113+D107+D101+D95+D89+D83+D77+D71+D65+D58+D51</f>
        <v>598638.11</v>
      </c>
      <c r="E122" s="788">
        <f>+E113+E107+E101+E95+E89+E83+E77+E71+E65+E58+E51</f>
        <v>17</v>
      </c>
      <c r="F122" s="789">
        <f>+F113+F107+F101+F95+F89+F83+F77+F71+F65+F58+F51</f>
        <v>17353.39</v>
      </c>
      <c r="G122" s="788">
        <f aca="true" t="shared" si="42" ref="G122:Q122">+G113+G107+G101+G95+G89+G83+G77+G71+G65+G58+G51</f>
        <v>631</v>
      </c>
      <c r="H122" s="789">
        <f t="shared" si="42"/>
        <v>615991.5</v>
      </c>
      <c r="I122" s="788">
        <f t="shared" si="42"/>
        <v>471</v>
      </c>
      <c r="J122" s="790">
        <f t="shared" si="42"/>
        <v>229729.25</v>
      </c>
      <c r="K122" s="788">
        <f t="shared" si="42"/>
        <v>0</v>
      </c>
      <c r="L122" s="791">
        <f t="shared" si="42"/>
        <v>0</v>
      </c>
      <c r="M122" s="789">
        <f t="shared" si="42"/>
        <v>0</v>
      </c>
      <c r="N122" s="788">
        <f t="shared" si="42"/>
        <v>650</v>
      </c>
      <c r="O122" s="792">
        <f t="shared" si="42"/>
        <v>700729.92</v>
      </c>
      <c r="P122" s="790">
        <f t="shared" si="42"/>
        <v>0</v>
      </c>
      <c r="Q122" s="791">
        <f t="shared" si="42"/>
        <v>1546450.67</v>
      </c>
      <c r="R122" s="885"/>
      <c r="S122" s="794">
        <f>+S113+S107+S101+S95+S89+S83+S77+S71+S65+S58+S51</f>
        <v>0</v>
      </c>
      <c r="T122" s="790">
        <f>+T113+T107+T101+T95+T89+T83+T77+T71+T65+T58+T51</f>
        <v>0</v>
      </c>
      <c r="U122" s="791">
        <f>+U113+U107+U101+U95+U89+U83+U77+U71+U65+U58+U51</f>
        <v>0</v>
      </c>
      <c r="V122" s="790">
        <f>+V113+V107+V101+V95+V89+V83+V77+V71+V65+V58+V51</f>
        <v>0</v>
      </c>
      <c r="W122" s="731">
        <f>+W113+W107+W101+W95+W89+W83+W77+W71+W65+W58+W51</f>
        <v>0</v>
      </c>
      <c r="Y122" s="886"/>
      <c r="Z122" s="887"/>
      <c r="AA122" s="888"/>
    </row>
    <row r="123" spans="1:27" s="876" customFormat="1" ht="23.25" customHeight="1" thickBot="1">
      <c r="A123" s="876">
        <f t="shared" si="29"/>
        <v>111</v>
      </c>
      <c r="B123" s="795" t="s">
        <v>172</v>
      </c>
      <c r="C123" s="796">
        <f aca="true" t="shared" si="43" ref="C123:Q123">C49+C122</f>
        <v>736</v>
      </c>
      <c r="D123" s="797">
        <f t="shared" si="43"/>
        <v>691507.39</v>
      </c>
      <c r="E123" s="796">
        <f>E49+E122</f>
        <v>18</v>
      </c>
      <c r="F123" s="797">
        <f>F49+F122</f>
        <v>17950.899999999998</v>
      </c>
      <c r="G123" s="796">
        <f t="shared" si="43"/>
        <v>754</v>
      </c>
      <c r="H123" s="797">
        <f t="shared" si="43"/>
        <v>709458.29</v>
      </c>
      <c r="I123" s="796">
        <f t="shared" si="43"/>
        <v>471</v>
      </c>
      <c r="J123" s="798">
        <f t="shared" si="43"/>
        <v>229729.25</v>
      </c>
      <c r="K123" s="799">
        <f t="shared" si="43"/>
        <v>77</v>
      </c>
      <c r="L123" s="800">
        <f t="shared" si="43"/>
        <v>125053.93999999999</v>
      </c>
      <c r="M123" s="801">
        <f t="shared" si="43"/>
        <v>0</v>
      </c>
      <c r="N123" s="799">
        <f t="shared" si="43"/>
        <v>650</v>
      </c>
      <c r="O123" s="802">
        <f t="shared" si="43"/>
        <v>700729.92</v>
      </c>
      <c r="P123" s="803">
        <f t="shared" si="43"/>
        <v>0</v>
      </c>
      <c r="Q123" s="801">
        <f t="shared" si="43"/>
        <v>1764971.4</v>
      </c>
      <c r="R123" s="885"/>
      <c r="S123" s="804">
        <f>S49+S122</f>
        <v>0</v>
      </c>
      <c r="T123" s="803">
        <f>T49+T122</f>
        <v>0</v>
      </c>
      <c r="U123" s="800">
        <f>U49+U122</f>
        <v>0</v>
      </c>
      <c r="V123" s="803">
        <f>V49+V122</f>
        <v>0</v>
      </c>
      <c r="W123" s="801">
        <f>W49+W122</f>
        <v>0</v>
      </c>
      <c r="Y123" s="886"/>
      <c r="Z123" s="887"/>
      <c r="AA123" s="888"/>
    </row>
    <row r="124" spans="1:27" ht="18.75" customHeight="1">
      <c r="A124" s="621">
        <f t="shared" si="29"/>
        <v>112</v>
      </c>
      <c r="B124" s="805" t="s">
        <v>114</v>
      </c>
      <c r="C124" s="806">
        <v>736</v>
      </c>
      <c r="D124" s="807">
        <v>61966</v>
      </c>
      <c r="E124" s="806"/>
      <c r="F124" s="807"/>
      <c r="G124" s="988">
        <f>C124+E124</f>
        <v>736</v>
      </c>
      <c r="H124" s="985">
        <f>D124+F124</f>
        <v>61966</v>
      </c>
      <c r="I124" s="808"/>
      <c r="J124" s="809"/>
      <c r="K124" s="806"/>
      <c r="L124" s="810"/>
      <c r="M124" s="807"/>
      <c r="N124" s="806"/>
      <c r="O124" s="811"/>
      <c r="P124" s="809"/>
      <c r="Q124" s="987">
        <f aca="true" t="shared" si="44" ref="Q124:Q132">H124+J124+L124+M124+O124+P124</f>
        <v>61966</v>
      </c>
      <c r="R124" s="793"/>
      <c r="S124" s="813"/>
      <c r="T124" s="780"/>
      <c r="U124" s="814"/>
      <c r="V124" s="780"/>
      <c r="W124" s="664">
        <f aca="true" t="shared" si="45" ref="W124:W132">SUM(S124:V124)</f>
        <v>0</v>
      </c>
      <c r="Y124" s="784"/>
      <c r="Z124" s="785"/>
      <c r="AA124" s="786"/>
    </row>
    <row r="125" spans="1:27" ht="18.75" customHeight="1">
      <c r="A125" s="621">
        <f t="shared" si="29"/>
        <v>113</v>
      </c>
      <c r="B125" s="815" t="s">
        <v>115</v>
      </c>
      <c r="C125" s="816"/>
      <c r="D125" s="817"/>
      <c r="E125" s="816"/>
      <c r="F125" s="818"/>
      <c r="G125" s="988"/>
      <c r="H125" s="985"/>
      <c r="I125" s="819">
        <v>7</v>
      </c>
      <c r="J125" s="820">
        <v>1920.68</v>
      </c>
      <c r="K125" s="816"/>
      <c r="L125" s="821"/>
      <c r="M125" s="818"/>
      <c r="N125" s="816">
        <v>7</v>
      </c>
      <c r="O125" s="822">
        <v>1106</v>
      </c>
      <c r="P125" s="820"/>
      <c r="Q125" s="987">
        <f t="shared" si="44"/>
        <v>3026.6800000000003</v>
      </c>
      <c r="R125" s="680"/>
      <c r="S125" s="823"/>
      <c r="T125" s="824"/>
      <c r="U125" s="825"/>
      <c r="V125" s="824"/>
      <c r="W125" s="664">
        <f t="shared" si="45"/>
        <v>0</v>
      </c>
      <c r="Y125" s="826"/>
      <c r="Z125" s="827"/>
      <c r="AA125" s="827"/>
    </row>
    <row r="126" spans="1:27" ht="18.75" customHeight="1">
      <c r="A126" s="621">
        <f>A127+1</f>
        <v>115</v>
      </c>
      <c r="B126" s="815" t="s">
        <v>116</v>
      </c>
      <c r="C126" s="816"/>
      <c r="D126" s="817"/>
      <c r="E126" s="816"/>
      <c r="F126" s="818"/>
      <c r="G126" s="988"/>
      <c r="H126" s="985"/>
      <c r="I126" s="819">
        <v>1</v>
      </c>
      <c r="J126" s="820">
        <v>170.28</v>
      </c>
      <c r="K126" s="831">
        <v>2</v>
      </c>
      <c r="L126" s="832">
        <v>2236</v>
      </c>
      <c r="M126" s="812"/>
      <c r="N126" s="831">
        <v>3</v>
      </c>
      <c r="O126" s="833">
        <v>3414</v>
      </c>
      <c r="P126" s="834"/>
      <c r="Q126" s="987">
        <f t="shared" si="44"/>
        <v>5820.280000000001</v>
      </c>
      <c r="R126" s="680"/>
      <c r="S126" s="681"/>
      <c r="T126" s="682"/>
      <c r="U126" s="677"/>
      <c r="V126" s="682"/>
      <c r="W126" s="664">
        <f>SUM(S126:V126)</f>
        <v>0</v>
      </c>
      <c r="Y126" s="835"/>
      <c r="Z126" s="827"/>
      <c r="AA126" s="680"/>
    </row>
    <row r="127" spans="1:27" ht="18.75" customHeight="1">
      <c r="A127" s="621">
        <f>A125+1</f>
        <v>114</v>
      </c>
      <c r="B127" s="815" t="s">
        <v>160</v>
      </c>
      <c r="C127" s="816"/>
      <c r="D127" s="817"/>
      <c r="E127" s="816"/>
      <c r="F127" s="818"/>
      <c r="G127" s="988"/>
      <c r="H127" s="985"/>
      <c r="I127" s="819"/>
      <c r="J127" s="820"/>
      <c r="K127" s="829"/>
      <c r="L127" s="821"/>
      <c r="M127" s="818"/>
      <c r="N127" s="816"/>
      <c r="O127" s="822"/>
      <c r="P127" s="820"/>
      <c r="Q127" s="987">
        <f t="shared" si="44"/>
        <v>0</v>
      </c>
      <c r="R127" s="680"/>
      <c r="S127" s="1007"/>
      <c r="T127" s="1006"/>
      <c r="U127" s="908"/>
      <c r="V127" s="1006"/>
      <c r="W127" s="664">
        <f t="shared" si="45"/>
        <v>0</v>
      </c>
      <c r="Y127" s="830"/>
      <c r="Z127" s="827"/>
      <c r="AA127" s="827"/>
    </row>
    <row r="128" spans="1:27" ht="18.75" customHeight="1">
      <c r="A128" s="621">
        <f>A126+1</f>
        <v>116</v>
      </c>
      <c r="B128" s="815" t="s">
        <v>161</v>
      </c>
      <c r="C128" s="816">
        <v>56</v>
      </c>
      <c r="D128" s="836">
        <v>2852.05</v>
      </c>
      <c r="E128" s="829"/>
      <c r="F128" s="818"/>
      <c r="G128" s="988">
        <f>C128+E128</f>
        <v>56</v>
      </c>
      <c r="H128" s="985">
        <f>D128+F128</f>
        <v>2852.05</v>
      </c>
      <c r="I128" s="819"/>
      <c r="J128" s="820"/>
      <c r="K128" s="829"/>
      <c r="L128" s="821"/>
      <c r="M128" s="818"/>
      <c r="N128" s="816"/>
      <c r="O128" s="822"/>
      <c r="P128" s="820"/>
      <c r="Q128" s="987">
        <f t="shared" si="44"/>
        <v>2852.05</v>
      </c>
      <c r="R128" s="680"/>
      <c r="S128" s="681"/>
      <c r="T128" s="682"/>
      <c r="U128" s="677"/>
      <c r="V128" s="682"/>
      <c r="W128" s="664">
        <f t="shared" si="45"/>
        <v>0</v>
      </c>
      <c r="Y128" s="835"/>
      <c r="Z128" s="827"/>
      <c r="AA128" s="680"/>
    </row>
    <row r="129" spans="1:27" ht="18.75" customHeight="1">
      <c r="A129" s="621">
        <f t="shared" si="29"/>
        <v>117</v>
      </c>
      <c r="B129" s="837" t="s">
        <v>118</v>
      </c>
      <c r="C129" s="838"/>
      <c r="D129" s="836"/>
      <c r="E129" s="838"/>
      <c r="F129" s="839"/>
      <c r="G129" s="988"/>
      <c r="H129" s="985"/>
      <c r="I129" s="840"/>
      <c r="J129" s="841"/>
      <c r="K129" s="842"/>
      <c r="L129" s="828"/>
      <c r="M129" s="817"/>
      <c r="N129" s="843"/>
      <c r="O129" s="844"/>
      <c r="P129" s="841"/>
      <c r="Q129" s="983">
        <f t="shared" si="44"/>
        <v>0</v>
      </c>
      <c r="R129" s="680"/>
      <c r="S129" s="681"/>
      <c r="T129" s="682"/>
      <c r="U129" s="677"/>
      <c r="V129" s="682"/>
      <c r="W129" s="664">
        <f t="shared" si="45"/>
        <v>0</v>
      </c>
      <c r="Y129" s="835"/>
      <c r="Z129" s="827"/>
      <c r="AA129" s="680"/>
    </row>
    <row r="130" spans="1:27" ht="18.75" customHeight="1">
      <c r="A130" s="621">
        <f t="shared" si="29"/>
        <v>118</v>
      </c>
      <c r="B130" s="837" t="s">
        <v>127</v>
      </c>
      <c r="C130" s="845"/>
      <c r="D130" s="846"/>
      <c r="E130" s="845"/>
      <c r="F130" s="847"/>
      <c r="G130" s="988"/>
      <c r="H130" s="985"/>
      <c r="I130" s="848"/>
      <c r="J130" s="849"/>
      <c r="K130" s="850"/>
      <c r="L130" s="851"/>
      <c r="M130" s="852"/>
      <c r="N130" s="853"/>
      <c r="O130" s="854"/>
      <c r="P130" s="849"/>
      <c r="Q130" s="983">
        <f t="shared" si="44"/>
        <v>0</v>
      </c>
      <c r="R130" s="680"/>
      <c r="S130" s="855"/>
      <c r="T130" s="856"/>
      <c r="U130" s="692"/>
      <c r="V130" s="856"/>
      <c r="W130" s="664">
        <f t="shared" si="45"/>
        <v>0</v>
      </c>
      <c r="Y130" s="835"/>
      <c r="Z130" s="827"/>
      <c r="AA130" s="680"/>
    </row>
    <row r="131" spans="1:27" ht="18.75" customHeight="1">
      <c r="A131" s="621">
        <f t="shared" si="29"/>
        <v>119</v>
      </c>
      <c r="B131" s="857" t="s">
        <v>119</v>
      </c>
      <c r="C131" s="845"/>
      <c r="D131" s="846"/>
      <c r="E131" s="845"/>
      <c r="F131" s="847"/>
      <c r="G131" s="988"/>
      <c r="H131" s="985"/>
      <c r="I131" s="848"/>
      <c r="J131" s="849"/>
      <c r="K131" s="850"/>
      <c r="L131" s="851"/>
      <c r="M131" s="852"/>
      <c r="N131" s="853"/>
      <c r="O131" s="854"/>
      <c r="P131" s="849"/>
      <c r="Q131" s="983">
        <f t="shared" si="44"/>
        <v>0</v>
      </c>
      <c r="R131" s="680"/>
      <c r="S131" s="855"/>
      <c r="T131" s="856"/>
      <c r="U131" s="692"/>
      <c r="V131" s="856"/>
      <c r="W131" s="664">
        <f t="shared" si="45"/>
        <v>0</v>
      </c>
      <c r="Y131" s="835"/>
      <c r="Z131" s="827"/>
      <c r="AA131" s="680"/>
    </row>
    <row r="132" spans="1:27" ht="18.75" customHeight="1" thickBot="1">
      <c r="A132" s="621">
        <f t="shared" si="29"/>
        <v>120</v>
      </c>
      <c r="B132" s="857" t="s">
        <v>162</v>
      </c>
      <c r="C132" s="845"/>
      <c r="D132" s="846"/>
      <c r="E132" s="850"/>
      <c r="F132" s="847"/>
      <c r="G132" s="988"/>
      <c r="H132" s="985"/>
      <c r="I132" s="848"/>
      <c r="J132" s="849"/>
      <c r="K132" s="850"/>
      <c r="L132" s="851"/>
      <c r="M132" s="852"/>
      <c r="N132" s="853"/>
      <c r="O132" s="854"/>
      <c r="P132" s="849"/>
      <c r="Q132" s="983">
        <f t="shared" si="44"/>
        <v>0</v>
      </c>
      <c r="R132" s="680"/>
      <c r="S132" s="708"/>
      <c r="T132" s="709"/>
      <c r="U132" s="710"/>
      <c r="V132" s="709"/>
      <c r="W132" s="664">
        <f t="shared" si="45"/>
        <v>0</v>
      </c>
      <c r="Y132" s="858"/>
      <c r="Z132" s="827"/>
      <c r="AA132" s="680"/>
    </row>
    <row r="133" spans="1:27" s="876" customFormat="1" ht="26.25" customHeight="1" thickBot="1">
      <c r="A133" s="876">
        <f t="shared" si="29"/>
        <v>121</v>
      </c>
      <c r="B133" s="889" t="s">
        <v>120</v>
      </c>
      <c r="C133" s="725">
        <f>C125+C127+C126</f>
        <v>0</v>
      </c>
      <c r="D133" s="731">
        <f>SUM(D124:D132)</f>
        <v>64818.05</v>
      </c>
      <c r="E133" s="725">
        <f>E125+E127+E126</f>
        <v>0</v>
      </c>
      <c r="F133" s="731">
        <f>SUM(F124:F132)</f>
        <v>0</v>
      </c>
      <c r="G133" s="725">
        <f>G125+G127+G126</f>
        <v>0</v>
      </c>
      <c r="H133" s="731">
        <f>SUM(H124:H132)</f>
        <v>64818.05</v>
      </c>
      <c r="I133" s="725">
        <f>I125+I127+I126</f>
        <v>8</v>
      </c>
      <c r="J133" s="726">
        <f>SUM(J124:J132)</f>
        <v>2090.96</v>
      </c>
      <c r="K133" s="725">
        <f>K125+K127+K126</f>
        <v>2</v>
      </c>
      <c r="L133" s="730">
        <f>SUM(L124:L132)</f>
        <v>2236</v>
      </c>
      <c r="M133" s="731">
        <f>SUM(M124:M132)</f>
        <v>0</v>
      </c>
      <c r="N133" s="725">
        <f>N125+N127+N126</f>
        <v>10</v>
      </c>
      <c r="O133" s="732">
        <f>SUM(O124:O132)</f>
        <v>4520</v>
      </c>
      <c r="P133" s="726">
        <f>SUM(P124:P132)</f>
        <v>0</v>
      </c>
      <c r="Q133" s="731">
        <f>SUM(Q124:Q132)</f>
        <v>73665.01000000001</v>
      </c>
      <c r="R133" s="881"/>
      <c r="S133" s="859">
        <f>SUM(S124:S132)</f>
        <v>0</v>
      </c>
      <c r="T133" s="860">
        <f>SUM(T124:T132)</f>
        <v>0</v>
      </c>
      <c r="U133" s="861">
        <f>SUM(U124:U132)</f>
        <v>0</v>
      </c>
      <c r="V133" s="860">
        <f>SUM(V124:V132)</f>
        <v>0</v>
      </c>
      <c r="W133" s="703">
        <f>SUM(W124:W132)</f>
        <v>0</v>
      </c>
      <c r="Y133" s="890"/>
      <c r="Z133" s="891"/>
      <c r="AA133" s="891"/>
    </row>
    <row r="134" spans="1:27" s="876" customFormat="1" ht="26.25" customHeight="1" thickBot="1">
      <c r="A134" s="876">
        <f t="shared" si="29"/>
        <v>122</v>
      </c>
      <c r="B134" s="892" t="s">
        <v>121</v>
      </c>
      <c r="C134" s="864">
        <v>736</v>
      </c>
      <c r="D134" s="865">
        <f aca="true" t="shared" si="46" ref="D134:Q134">D123+D133</f>
        <v>756325.4400000001</v>
      </c>
      <c r="E134" s="864">
        <f>E123+E133</f>
        <v>18</v>
      </c>
      <c r="F134" s="865">
        <f>F123+F133</f>
        <v>17950.899999999998</v>
      </c>
      <c r="G134" s="864">
        <f t="shared" si="46"/>
        <v>754</v>
      </c>
      <c r="H134" s="865">
        <f t="shared" si="46"/>
        <v>774276.3400000001</v>
      </c>
      <c r="I134" s="864">
        <f t="shared" si="46"/>
        <v>479</v>
      </c>
      <c r="J134" s="866">
        <f t="shared" si="46"/>
        <v>231820.21</v>
      </c>
      <c r="K134" s="864">
        <f t="shared" si="46"/>
        <v>79</v>
      </c>
      <c r="L134" s="867">
        <f t="shared" si="46"/>
        <v>127289.93999999999</v>
      </c>
      <c r="M134" s="865">
        <f t="shared" si="46"/>
        <v>0</v>
      </c>
      <c r="N134" s="864">
        <f t="shared" si="46"/>
        <v>660</v>
      </c>
      <c r="O134" s="868">
        <f t="shared" si="46"/>
        <v>705249.92</v>
      </c>
      <c r="P134" s="866">
        <f t="shared" si="46"/>
        <v>0</v>
      </c>
      <c r="Q134" s="865">
        <f t="shared" si="46"/>
        <v>1838636.41</v>
      </c>
      <c r="R134" s="881"/>
      <c r="S134" s="859">
        <f>S123+S133</f>
        <v>0</v>
      </c>
      <c r="T134" s="703">
        <f>+T123+T133</f>
        <v>0</v>
      </c>
      <c r="U134" s="861">
        <f>+U123+U133</f>
        <v>0</v>
      </c>
      <c r="V134" s="703">
        <f>+V123+V133</f>
        <v>0</v>
      </c>
      <c r="W134" s="703">
        <f>SUM(W123+W133)</f>
        <v>0</v>
      </c>
      <c r="Z134" s="893"/>
      <c r="AA134" s="881"/>
    </row>
    <row r="135" spans="4:27" ht="14.25">
      <c r="D135" s="871"/>
      <c r="Q135" s="871"/>
      <c r="R135" s="862"/>
      <c r="Z135" s="872"/>
      <c r="AA135" s="869"/>
    </row>
    <row r="136" spans="12:17" ht="15">
      <c r="L136" s="871"/>
      <c r="O136" s="871"/>
      <c r="Q136" s="986">
        <v>1838636.41</v>
      </c>
    </row>
    <row r="138" ht="12.75">
      <c r="Q138" s="873"/>
    </row>
    <row r="139" ht="12.75">
      <c r="Q139" s="873"/>
    </row>
    <row r="140" ht="12.75">
      <c r="D140" s="871"/>
    </row>
  </sheetData>
  <sheetProtection/>
  <mergeCells count="34">
    <mergeCell ref="B1:D1"/>
    <mergeCell ref="B2:AA2"/>
    <mergeCell ref="B7:B11"/>
    <mergeCell ref="S7:W7"/>
    <mergeCell ref="C8:Q8"/>
    <mergeCell ref="S8:W8"/>
    <mergeCell ref="Y8:AA8"/>
    <mergeCell ref="C9:C11"/>
    <mergeCell ref="D9:D11"/>
    <mergeCell ref="Y9:Y11"/>
    <mergeCell ref="Z9:Z11"/>
    <mergeCell ref="AA9:AA11"/>
    <mergeCell ref="G9:G11"/>
    <mergeCell ref="U9:U11"/>
    <mergeCell ref="N9:N11"/>
    <mergeCell ref="E9:E11"/>
    <mergeCell ref="B12:Q12"/>
    <mergeCell ref="S12:W12"/>
    <mergeCell ref="W9:W11"/>
    <mergeCell ref="I9:I11"/>
    <mergeCell ref="J9:J11"/>
    <mergeCell ref="K9:K11"/>
    <mergeCell ref="L9:L11"/>
    <mergeCell ref="M9:M11"/>
    <mergeCell ref="B50:Q50"/>
    <mergeCell ref="S50:W50"/>
    <mergeCell ref="O9:O11"/>
    <mergeCell ref="P9:P11"/>
    <mergeCell ref="Q9:Q11"/>
    <mergeCell ref="H9:H11"/>
    <mergeCell ref="S9:S11"/>
    <mergeCell ref="T9:T11"/>
    <mergeCell ref="V9:V11"/>
    <mergeCell ref="F9:F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hospital victor larco herrera</dc:creator>
  <cp:keywords/>
  <dc:description/>
  <cp:lastModifiedBy>hospital victor larco herrera</cp:lastModifiedBy>
  <dcterms:created xsi:type="dcterms:W3CDTF">2008-06-10T13:19:30Z</dcterms:created>
  <dcterms:modified xsi:type="dcterms:W3CDTF">2009-05-12T15:59:21Z</dcterms:modified>
  <cp:category/>
  <cp:version/>
  <cp:contentType/>
  <cp:contentStatus/>
</cp:coreProperties>
</file>